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4"/>
  <workbookPr showInkAnnotation="0" autoCompressPictures="0"/>
  <mc:AlternateContent xmlns:mc="http://schemas.openxmlformats.org/markup-compatibility/2006">
    <mc:Choice Requires="x15">
      <x15ac:absPath xmlns:x15ac="http://schemas.microsoft.com/office/spreadsheetml/2010/11/ac" url="/Users/milenaluna/Desktop/RSS/RSS Materials for review/Final Materials/"/>
    </mc:Choice>
  </mc:AlternateContent>
  <xr:revisionPtr revIDLastSave="0" documentId="8_{4B410A13-4DDC-EB42-8F9D-E1B9AE45FCEE}" xr6:coauthVersionLast="36" xr6:coauthVersionMax="36" xr10:uidLastSave="{00000000-0000-0000-0000-000000000000}"/>
  <bookViews>
    <workbookView xWindow="0" yWindow="460" windowWidth="19200" windowHeight="8560" tabRatio="681" xr2:uid="{00000000-000D-0000-FFFF-FFFF00000000}"/>
  </bookViews>
  <sheets>
    <sheet name="Facility Costs Worksheet" sheetId="1" r:id="rId1"/>
    <sheet name="Annualized Costs of Replacement" sheetId="2" r:id="rId2"/>
    <sheet name="SAMPLE Facility Costs Worksheet" sheetId="3" r:id="rId3"/>
    <sheet name="SAMPLE Replacement Worksheet" sheetId="4" r:id="rId4"/>
  </sheets>
  <definedNames>
    <definedName name="_xlnm.Print_Area" localSheetId="1">'Annualized Costs of Replacement'!$A$1:$G$14</definedName>
    <definedName name="_xlnm.Print_Area" localSheetId="0">'Facility Costs Worksheet'!$A$1:$H$61</definedName>
    <definedName name="_xlnm.Print_Area" localSheetId="2">'SAMPLE Facility Costs Worksheet'!$A$1:$H$60</definedName>
    <definedName name="_xlnm.Print_Area" localSheetId="3">'SAMPLE Replacement Worksheet'!$A$1:$G$13</definedName>
    <definedName name="_xlnm.Print_Titles" localSheetId="0">'Facility Costs Worksheet'!$14:$14</definedName>
    <definedName name="_xlnm.Print_Titles" localSheetId="2">'SAMPLE Facility Costs Worksheet'!$14:$14</definedName>
    <definedName name="Z_BC20D68E_3F8C_2C4D_BB28_0846860D807B_.wvu.PrintArea" localSheetId="1" hidden="1">'Annualized Costs of Replacement'!$A$1:$F$14</definedName>
    <definedName name="Z_BC20D68E_3F8C_2C4D_BB28_0846860D807B_.wvu.PrintArea" localSheetId="0" hidden="1">'Facility Costs Worksheet'!$A$1:$G$58</definedName>
    <definedName name="Z_BC20D68E_3F8C_2C4D_BB28_0846860D807B_.wvu.PrintArea" localSheetId="2" hidden="1">'SAMPLE Facility Costs Worksheet'!$A$1:$G$58</definedName>
    <definedName name="Z_BC20D68E_3F8C_2C4D_BB28_0846860D807B_.wvu.PrintTitles" localSheetId="0" hidden="1">'Facility Costs Worksheet'!$14:$14</definedName>
    <definedName name="Z_BC20D68E_3F8C_2C4D_BB28_0846860D807B_.wvu.PrintTitles" localSheetId="2" hidden="1">'SAMPLE Facility Costs Worksheet'!$14:$14</definedName>
  </definedNames>
  <calcPr calcId="179021" concurrentCalc="0"/>
  <customWorkbookViews>
    <customWorkbookView name="Carrie Blake - Personal View" guid="{BC20D68E-3F8C-2C4D-BB28-0846860D807B}" mergeInterval="0" personalView="1" xWindow="80" yWindow="23" windowWidth="1211" windowHeight="873" tabRatio="681" activeSheetId="1" showComments="commIndAndComment"/>
  </customWorkbookViews>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C11" i="3" l="1"/>
  <c r="D16" i="3"/>
  <c r="E16" i="3"/>
  <c r="C17" i="3"/>
  <c r="D17" i="3"/>
  <c r="E17" i="3"/>
  <c r="C18" i="3"/>
  <c r="D18" i="3"/>
  <c r="E18" i="3"/>
  <c r="C19" i="3"/>
  <c r="D19" i="3"/>
  <c r="E19" i="3"/>
  <c r="D20" i="3"/>
  <c r="E20" i="3"/>
  <c r="D22" i="3"/>
  <c r="E22" i="3"/>
  <c r="C23" i="3"/>
  <c r="D23" i="3"/>
  <c r="E23" i="3"/>
  <c r="B24" i="3"/>
  <c r="C24" i="3"/>
  <c r="D24" i="3"/>
  <c r="E24" i="3"/>
  <c r="C25" i="3"/>
  <c r="D25" i="3"/>
  <c r="E25" i="3"/>
  <c r="C26" i="3"/>
  <c r="D26" i="3"/>
  <c r="E26" i="3"/>
  <c r="D27" i="3"/>
  <c r="E27" i="3"/>
  <c r="B29" i="3"/>
  <c r="C29" i="3"/>
  <c r="D29" i="3"/>
  <c r="E29" i="3"/>
  <c r="C30" i="3"/>
  <c r="D30" i="3"/>
  <c r="E30" i="3"/>
  <c r="C31" i="3"/>
  <c r="D31" i="3"/>
  <c r="E31" i="3"/>
  <c r="C6" i="4"/>
  <c r="E6" i="4"/>
  <c r="E7" i="4"/>
  <c r="E8" i="4"/>
  <c r="C9" i="4"/>
  <c r="E9" i="4"/>
  <c r="E13" i="4"/>
  <c r="C32" i="3"/>
  <c r="D32" i="3"/>
  <c r="E32" i="3"/>
  <c r="C33" i="3"/>
  <c r="D33" i="3"/>
  <c r="E33" i="3"/>
  <c r="D34" i="3"/>
  <c r="E34" i="3"/>
  <c r="D36" i="3"/>
  <c r="E36" i="3"/>
  <c r="C37" i="3"/>
  <c r="D37" i="3"/>
  <c r="E37" i="3"/>
  <c r="C38" i="3"/>
  <c r="D38" i="3"/>
  <c r="E38" i="3"/>
  <c r="C39" i="3"/>
  <c r="D39" i="3"/>
  <c r="E39" i="3"/>
  <c r="C40" i="3"/>
  <c r="D40" i="3"/>
  <c r="E40" i="3"/>
  <c r="C41" i="3"/>
  <c r="D41" i="3"/>
  <c r="E41" i="3"/>
  <c r="D42" i="3"/>
  <c r="E42" i="3"/>
  <c r="E43" i="3"/>
  <c r="E50" i="3"/>
  <c r="E47" i="3"/>
  <c r="E51" i="3"/>
  <c r="C11" i="1"/>
  <c r="D16" i="1"/>
  <c r="E16" i="1"/>
  <c r="F16" i="1"/>
  <c r="G16" i="1"/>
  <c r="G42" i="1"/>
  <c r="G50" i="1"/>
  <c r="G47" i="1"/>
  <c r="G51" i="1"/>
  <c r="G53" i="1"/>
  <c r="F42" i="1"/>
  <c r="F50" i="1"/>
  <c r="F47" i="1"/>
  <c r="F51" i="1"/>
  <c r="F53" i="1"/>
  <c r="E42" i="1"/>
  <c r="E50" i="1"/>
  <c r="E47" i="1"/>
  <c r="E51" i="1"/>
  <c r="E53" i="1"/>
  <c r="F16" i="3"/>
  <c r="G16" i="3"/>
  <c r="F17" i="3"/>
  <c r="G17" i="3"/>
  <c r="F18" i="3"/>
  <c r="G18" i="3"/>
  <c r="F19" i="3"/>
  <c r="G19" i="3"/>
  <c r="F20" i="3"/>
  <c r="G20" i="3"/>
  <c r="F22" i="3"/>
  <c r="G22" i="3"/>
  <c r="F23" i="3"/>
  <c r="G23" i="3"/>
  <c r="F24" i="3"/>
  <c r="G24" i="3"/>
  <c r="F25" i="3"/>
  <c r="G25" i="3"/>
  <c r="F26" i="3"/>
  <c r="G26" i="3"/>
  <c r="F27" i="3"/>
  <c r="G27" i="3"/>
  <c r="F29" i="3"/>
  <c r="G29" i="3"/>
  <c r="F30" i="3"/>
  <c r="G30" i="3"/>
  <c r="F31" i="3"/>
  <c r="G31" i="3"/>
  <c r="F32" i="3"/>
  <c r="G32" i="3"/>
  <c r="F33" i="3"/>
  <c r="G33" i="3"/>
  <c r="F34" i="3"/>
  <c r="G34" i="3"/>
  <c r="F36" i="3"/>
  <c r="G36" i="3"/>
  <c r="F37" i="3"/>
  <c r="G37" i="3"/>
  <c r="F38" i="3"/>
  <c r="G38" i="3"/>
  <c r="F39" i="3"/>
  <c r="G39" i="3"/>
  <c r="F40" i="3"/>
  <c r="G40" i="3"/>
  <c r="F41" i="3"/>
  <c r="G41" i="3"/>
  <c r="F42" i="3"/>
  <c r="G42" i="3"/>
  <c r="G43" i="3"/>
  <c r="G50" i="3"/>
  <c r="G47" i="3"/>
  <c r="G51" i="3"/>
  <c r="G53" i="3"/>
  <c r="F43" i="3"/>
  <c r="F50" i="3"/>
  <c r="F47" i="3"/>
  <c r="F51" i="3"/>
  <c r="F53" i="3"/>
  <c r="E53" i="3"/>
  <c r="E7" i="2"/>
  <c r="E8" i="2"/>
  <c r="E9" i="2"/>
  <c r="E10" i="2"/>
  <c r="E11" i="2"/>
  <c r="E13" i="2"/>
  <c r="C31" i="1"/>
  <c r="D35" i="1"/>
  <c r="E35" i="1"/>
  <c r="D17" i="1"/>
  <c r="E17" i="1"/>
  <c r="D18" i="1"/>
  <c r="E18" i="1"/>
  <c r="D19" i="1"/>
  <c r="E19" i="1"/>
  <c r="D20" i="1"/>
  <c r="E20" i="1"/>
  <c r="D22" i="1"/>
  <c r="E22" i="1"/>
  <c r="D23" i="1"/>
  <c r="E23" i="1"/>
  <c r="D24" i="1"/>
  <c r="E24" i="1"/>
  <c r="D25" i="1"/>
  <c r="E25" i="1"/>
  <c r="D26" i="1"/>
  <c r="E26" i="1"/>
  <c r="D28" i="1"/>
  <c r="E28" i="1"/>
  <c r="D29" i="1"/>
  <c r="E29" i="1"/>
  <c r="D30" i="1"/>
  <c r="E30" i="1"/>
  <c r="D31" i="1"/>
  <c r="E31" i="1"/>
  <c r="D32" i="1"/>
  <c r="E32" i="1"/>
  <c r="D33" i="1"/>
  <c r="E33" i="1"/>
  <c r="D36" i="1"/>
  <c r="E36" i="1"/>
  <c r="D37" i="1"/>
  <c r="E37" i="1"/>
  <c r="D38" i="1"/>
  <c r="E38" i="1"/>
  <c r="D39" i="1"/>
  <c r="E39" i="1"/>
  <c r="D40" i="1"/>
  <c r="E40" i="1"/>
  <c r="D41" i="1"/>
  <c r="E41" i="1"/>
  <c r="F17" i="1"/>
  <c r="G17" i="1"/>
  <c r="F18" i="1"/>
  <c r="G18" i="1"/>
  <c r="F19" i="1"/>
  <c r="G19" i="1"/>
  <c r="F20" i="1"/>
  <c r="G20" i="1"/>
  <c r="F22" i="1"/>
  <c r="G22" i="1"/>
  <c r="F23" i="1"/>
  <c r="G23" i="1"/>
  <c r="F24" i="1"/>
  <c r="G24" i="1"/>
  <c r="F25" i="1"/>
  <c r="G25" i="1"/>
  <c r="F26" i="1"/>
  <c r="G26" i="1"/>
  <c r="F28" i="1"/>
  <c r="G28" i="1"/>
  <c r="F29" i="1"/>
  <c r="G29" i="1"/>
  <c r="F30" i="1"/>
  <c r="G30" i="1"/>
  <c r="F31" i="1"/>
  <c r="G31" i="1"/>
  <c r="F32" i="1"/>
  <c r="G32" i="1"/>
  <c r="F33" i="1"/>
  <c r="G33" i="1"/>
  <c r="F35" i="1"/>
  <c r="G35" i="1"/>
  <c r="F36" i="1"/>
  <c r="G36" i="1"/>
  <c r="F37" i="1"/>
  <c r="G37" i="1"/>
  <c r="F38" i="1"/>
  <c r="G38" i="1"/>
  <c r="F39" i="1"/>
  <c r="G39" i="1"/>
  <c r="F40" i="1"/>
  <c r="G40" i="1"/>
  <c r="F41" i="1"/>
  <c r="G41" i="1"/>
  <c r="C42" i="1"/>
  <c r="B42" i="1"/>
  <c r="B43" i="3"/>
  <c r="C43" i="3"/>
  <c r="G54" i="3"/>
  <c r="F54" i="3"/>
  <c r="E54" i="3"/>
  <c r="E6" i="2"/>
  <c r="G54" i="1"/>
  <c r="F54" i="1"/>
  <c r="E54" i="1"/>
</calcChain>
</file>

<file path=xl/sharedStrings.xml><?xml version="1.0" encoding="utf-8"?>
<sst xmlns="http://schemas.openxmlformats.org/spreadsheetml/2006/main" count="267" uniqueCount="188">
  <si>
    <t>Other Facility-related Costs</t>
  </si>
  <si>
    <t>Contracted Professionals</t>
  </si>
  <si>
    <t>Facility-Related Annual Expenses</t>
  </si>
  <si>
    <t>Other Costs</t>
  </si>
  <si>
    <t>Notes</t>
  </si>
  <si>
    <t xml:space="preserve">Utilities </t>
  </si>
  <si>
    <t xml:space="preserve">Repairs &amp; Maintenance </t>
  </si>
  <si>
    <t>Item</t>
  </si>
  <si>
    <t>Replacement Cost</t>
  </si>
  <si>
    <t>Useful Life</t>
  </si>
  <si>
    <t>The amount to replace this item</t>
  </si>
  <si>
    <t>DESCRIPTION</t>
  </si>
  <si>
    <t>USEFUL LIFE (yrs)</t>
  </si>
  <si>
    <t>  Machinery and Equipment</t>
  </si>
  <si>
    <t>  Books and Multimedia Materials</t>
  </si>
  <si>
    <t>  Computer Equipment</t>
  </si>
  <si>
    <t>  Licensed Vehicles</t>
  </si>
  <si>
    <t>  General Automobile</t>
  </si>
  <si>
    <t>  Science and Engineering Equipment</t>
  </si>
  <si>
    <t>  Audiovisual Equipment</t>
  </si>
  <si>
    <t>  Athletic Equipment</t>
  </si>
  <si>
    <t>  Grounds and Maintenance Equipment</t>
  </si>
  <si>
    <t>  Land Improvements</t>
  </si>
  <si>
    <t>  Fencing</t>
  </si>
  <si>
    <t>  Playground Structures</t>
  </si>
  <si>
    <t>CATEGORY</t>
  </si>
  <si>
    <t>Office Equipment</t>
  </si>
  <si>
    <t>Computer software</t>
  </si>
  <si>
    <t>Computer hardware</t>
  </si>
  <si>
    <t>Furniture, fittings or fixtures (not office)</t>
  </si>
  <si>
    <t>Annualized Cost of Fixed Asset Replacement (excl. property)</t>
  </si>
  <si>
    <t>Total Replacement Cost</t>
  </si>
  <si>
    <t>Annualized Cost</t>
  </si>
  <si>
    <t>TOTAL COST OF PARTICIPATING SPACES</t>
  </si>
  <si>
    <t>SAMPLE USEFUL LIFE ESTIMATES (from Assetworks)</t>
  </si>
  <si>
    <t>SAMPLE USEFUL LIFE ESTIMATES (from Ernst &amp; Young)</t>
  </si>
  <si>
    <t>Annual Lease/Mortgage Payment</t>
  </si>
  <si>
    <t>Enter your total organizational budget (expenses)</t>
  </si>
  <si>
    <t>Ex: Receptionist, 25%</t>
  </si>
  <si>
    <t>Ex: Managing Director, 10%</t>
  </si>
  <si>
    <t>Ex: Program Associate, 10%</t>
  </si>
  <si>
    <t>Ex: Bookkeeper</t>
  </si>
  <si>
    <t>Ex: Cleaning Service</t>
  </si>
  <si>
    <t>Subsidy Needed/Hr x Available Hours</t>
  </si>
  <si>
    <t>Total Annualized Replacement Cost</t>
  </si>
  <si>
    <t>Ex: Flooring (replaced every 10 years)</t>
  </si>
  <si>
    <t>List all equipment &amp; other capital additions needed for the rehearsal space, not already included in your lease.</t>
  </si>
  <si>
    <t>How often you have to replace this item, in years.</t>
  </si>
  <si>
    <t>Replacement cost divided by # of years of useful life.</t>
  </si>
  <si>
    <t>Do you own or rent your space?</t>
  </si>
  <si>
    <t># years remaining on lease or mortgage</t>
  </si>
  <si>
    <t># Years</t>
  </si>
  <si>
    <t>YES/NO</t>
  </si>
  <si>
    <t>Ex: Interpretive Services</t>
  </si>
  <si>
    <t>Ex: Portion of time devoted to managing finances of rehearsal spaces</t>
  </si>
  <si>
    <t>Ex: Portion of cleaning related to rehearsal spaces</t>
  </si>
  <si>
    <t>Minimum of 1000 hours, number should match application</t>
  </si>
  <si>
    <t>$5,000 per space x 2 spaces, does not include regular costs like light bulbs, etc.</t>
  </si>
  <si>
    <t>RENT</t>
  </si>
  <si>
    <t>Year 1 Costs: Participating Rehearsal Space(s)</t>
  </si>
  <si>
    <t>Year 2 Costs: Participating Rehearsal Space(s)</t>
  </si>
  <si>
    <t>Year 3 Costs: Participating Rehearsal Space(s)</t>
  </si>
  <si>
    <t>If less than 3 years, explain your plan for continuing rehearsal space availability in the budget narrative. Include any detail on how costs may be affected by this change, and how you have included these calculations in the budget.</t>
  </si>
  <si>
    <t>INSTRUCTIONS: Enter information as requested in the yellow boxes.</t>
  </si>
  <si>
    <t>OWN/RENT?</t>
  </si>
  <si>
    <t>Ex: Translating instructions and online material for rehearsal space rental</t>
  </si>
  <si>
    <t>Total Cost of Participating Rehearsal Spaces ÷ Number (#) of Participating Spaces (calculated from above)</t>
  </si>
  <si>
    <t>Total Participating Rehearsal Space Expense (taken from above)</t>
  </si>
  <si>
    <t>Might any other terms change within the grant period in your rent or mortgage?</t>
  </si>
  <si>
    <t>List all contracted professionals or services connected to operating your rehearsal spaces. The amount listed should reflect the percentage devoted to participating rehearsal spaces.</t>
  </si>
  <si>
    <t>Fiscal Year: ________to________ 
(ex: July-June)</t>
  </si>
  <si>
    <t>For "Utilities", include the portion of annual utility expenses that covers the participating rehearsal spaces. You may combine all utilities into one number, but provide details in the notes column or a separate budget narrative.</t>
  </si>
  <si>
    <t>For "Repairs &amp; Maintenance", you may combine all annual repair and maintenance costs, but provide details in the notes column or a separate budget narrative.</t>
  </si>
  <si>
    <t>List all other facility-related costs individually, applying the same guidance and principles as above.</t>
  </si>
  <si>
    <t>If Yes, provide detail in a separate budget narrative.</t>
  </si>
  <si>
    <t>REFERENCE: The below accounting examples of useful life estimates is for reference only. You do not need to use the numbers shown. If you need further guidance, you may want to reach out to your auditor.</t>
  </si>
  <si>
    <t>OPTIONAL</t>
  </si>
  <si>
    <t xml:space="preserve"> Organizational Budget</t>
  </si>
  <si>
    <t>ALL Rehearsal Space Costs</t>
  </si>
  <si>
    <r>
      <t xml:space="preserve">For "Annual Lease/Mortgage Payment", include the amount that is devoted to the participating rehearsal spaces in the program. Provide details in the notes column or on a separate budget narrative for how you determined this amount. </t>
    </r>
    <r>
      <rPr>
        <i/>
        <sz val="11"/>
        <color theme="1"/>
        <rFont val="Calibri"/>
        <family val="2"/>
        <scheme val="minor"/>
      </rPr>
      <t xml:space="preserve">For example, if the participating rehearsal spaces represent 25% of the overall square footage of your organization's facility, you may decide to include 25% of your annual lease or mortgage payments. </t>
    </r>
  </si>
  <si>
    <t>Personnel Staff (Title, % time on Participating Rehearsal Spaces)</t>
  </si>
  <si>
    <r>
      <rPr>
        <b/>
        <sz val="11"/>
        <color theme="1"/>
        <rFont val="Calibri"/>
        <family val="2"/>
        <scheme val="minor"/>
      </rPr>
      <t>Total Number</t>
    </r>
    <r>
      <rPr>
        <sz val="11"/>
        <color theme="1"/>
        <rFont val="Calibri"/>
        <family val="2"/>
        <scheme val="minor"/>
      </rPr>
      <t xml:space="preserve"> of Rehearsal Spaces for Rent</t>
    </r>
  </si>
  <si>
    <r>
      <rPr>
        <b/>
        <sz val="11"/>
        <color theme="1"/>
        <rFont val="Calibri"/>
        <family val="2"/>
        <scheme val="minor"/>
      </rPr>
      <t>Total Square Footage</t>
    </r>
    <r>
      <rPr>
        <sz val="11"/>
        <color theme="1"/>
        <rFont val="Calibri"/>
        <family val="2"/>
        <scheme val="minor"/>
      </rPr>
      <t xml:space="preserve"> of Rehearsal Spaces for Rent</t>
    </r>
  </si>
  <si>
    <t xml:space="preserve">Enter the total square footage of rehearsal spaces for rent </t>
  </si>
  <si>
    <t>Enter the total number of rehearsal spaces for rent</t>
  </si>
  <si>
    <t>Total Organizational Budget
Year: ____________</t>
  </si>
  <si>
    <t>Staff, Title, % time</t>
  </si>
  <si>
    <t>Service/Contractor</t>
  </si>
  <si>
    <t xml:space="preserve">Ex: Marketing &amp; Advertising </t>
  </si>
  <si>
    <t>Ex: Insurance</t>
  </si>
  <si>
    <t xml:space="preserve">Ex: General Office Supplies </t>
  </si>
  <si>
    <t>Ex: Printing &amp; Postage</t>
  </si>
  <si>
    <t>Ex: Booking System</t>
  </si>
  <si>
    <t>List all facility-related expenses. This can include the portion of common space cost that can be allocated to rehearsal space use.</t>
  </si>
  <si>
    <t>Number of Spaces</t>
  </si>
  <si>
    <t>Square Footage</t>
  </si>
  <si>
    <t>Percentage of Participating Spaces (by Square Footage) to Total Spaces</t>
  </si>
  <si>
    <t>Enter costs. Remove examples. Add additional rows as needed.</t>
  </si>
  <si>
    <t>Auto-Calculated, but can be manually adjusted. If so, add detail in Notes or Budget Narrative.</t>
  </si>
  <si>
    <t>Will be applied to costs for Year 2 and 3.</t>
  </si>
  <si>
    <t>List all individuals connected to operating your rehearsal space rental business. Include their title, % time devoted to supporting the rehearsal spaces and their role. May combine salary &amp; benefits or list separately. Staff may include direct personnel, such as receptionist, booking staff, management, finance staff, HR, etc.</t>
  </si>
  <si>
    <t>Ex: For example, the Managing Director spends a total of 10% of their time overseeing the entire rehearsal space business. If participating spaces represent a portion of total spaces available, only the percentage applicable to those participating spaces will be reflected in Column E, F and G.</t>
  </si>
  <si>
    <t>Indicate whether you own or rent</t>
  </si>
  <si>
    <t>Annual Adjustment for Inflation</t>
  </si>
  <si>
    <r>
      <t>Total Organizational Budget
Year: _____</t>
    </r>
    <r>
      <rPr>
        <b/>
        <sz val="11"/>
        <color rgb="FFFF0000"/>
        <rFont val="Calibri"/>
        <family val="2"/>
        <scheme val="minor"/>
      </rPr>
      <t>2019</t>
    </r>
    <r>
      <rPr>
        <sz val="11"/>
        <color theme="1"/>
        <rFont val="Calibri"/>
        <family val="2"/>
        <scheme val="minor"/>
      </rPr>
      <t>_______</t>
    </r>
  </si>
  <si>
    <t>Includes common spaces (bathroom, hallways)</t>
  </si>
  <si>
    <t>Ex: Receptionist, 75%</t>
  </si>
  <si>
    <t>No</t>
  </si>
  <si>
    <t>Ex: Program Associate, 40%</t>
  </si>
  <si>
    <t>Annualized Cost of Replacement (linked from separate SAMPLE worksheet)</t>
  </si>
  <si>
    <t>Approx $20/SF for all rehearsal spaces</t>
  </si>
  <si>
    <t>Computers for staff, reflecting the % used for rehearsal space business. 1 Laptop and printer for reception (2000@75%=1500), 1 laptop for managing director (1200@ 50%=600), 1 laptop for Associate (1200@40%=480).</t>
  </si>
  <si>
    <t>Maintenance costs for wear and tear of spaces; repairs not covered under lease.</t>
  </si>
  <si>
    <t>Rehearsal space business accounts for 75% of facility costs. Other programming mostly takes place in schools or performance spaces.</t>
  </si>
  <si>
    <t>Supplies related to supporting rehearsal space rentals</t>
  </si>
  <si>
    <t>Ex. IT Specialist</t>
  </si>
  <si>
    <t>If useful, work backwards from the budget lines related to your facility.This column doesn't have to include the full org budget.</t>
  </si>
  <si>
    <t>Ex: Managing Director, 25%</t>
  </si>
  <si>
    <t>The Receptionist is most directly tied to the rehearsal space business and manages bookings, intake forms, fees and customer service.</t>
  </si>
  <si>
    <t>The Program Associate manages outreach, advertising and oversees booking.</t>
  </si>
  <si>
    <t>The Managing Director spends 25% of their time overseeing the rehearsal space business, including managing staff, contractors and services needed to operate. All amount listed includes benefits.</t>
  </si>
  <si>
    <t>Ads and marketing that benefit the rehearsal space rental. Portion reflects the amount used by the rehearsal space business.</t>
  </si>
  <si>
    <t>Insurance related to supporting rehearsal space rentals. Higher insurance rate associated with liability insurance directly related to the rentals, rather than other programs in the organization.</t>
  </si>
  <si>
    <t>Booking costs entirely tied to supporting rehearsal space rentals.</t>
  </si>
  <si>
    <t>Printing and postage portion related to supporting rehearsal space rentals</t>
  </si>
  <si>
    <t>Translating instructions and online material for rehearsal space rental</t>
  </si>
  <si>
    <t>Portion of time devoted to managing finances of rehearsal spaces</t>
  </si>
  <si>
    <t>Portion of cleaning related to rehearsal spaces. Higher cleaning cost related to rehearsal space business.</t>
  </si>
  <si>
    <t>IT consultant to support computers, much of it goes to supporting bookings, advertising and other administrative functions related to the spaces.</t>
  </si>
  <si>
    <r>
      <rPr>
        <b/>
        <sz val="11"/>
        <color theme="1"/>
        <rFont val="Calibri"/>
        <family val="2"/>
        <scheme val="minor"/>
      </rPr>
      <t>Total Number</t>
    </r>
    <r>
      <rPr>
        <sz val="11"/>
        <color theme="1"/>
        <rFont val="Calibri"/>
        <family val="2"/>
        <scheme val="minor"/>
      </rPr>
      <t xml:space="preserve"> of Rehearsal Spaces for Rent*</t>
    </r>
  </si>
  <si>
    <r>
      <rPr>
        <b/>
        <sz val="11"/>
        <color theme="1"/>
        <rFont val="Calibri"/>
        <family val="2"/>
        <scheme val="minor"/>
      </rPr>
      <t>Total Square Footage</t>
    </r>
    <r>
      <rPr>
        <sz val="11"/>
        <color theme="1"/>
        <rFont val="Calibri"/>
        <family val="2"/>
        <scheme val="minor"/>
      </rPr>
      <t xml:space="preserve"> of Rehearsal Spaces for Rent*</t>
    </r>
  </si>
  <si>
    <t>BUDGET</t>
  </si>
  <si>
    <t>All Rehearsal Space Costs</t>
  </si>
  <si>
    <t>List all contracted professionals or services connected to operating your rehearsal spaces. The amount listed should reflect the percentage of time/cost devoted to participating rehearsal spaces.</t>
  </si>
  <si>
    <t>Personnel/Staff (Title, % time on Participating Rehearsal Spaces)</t>
  </si>
  <si>
    <t>Position Title, % time</t>
  </si>
  <si>
    <t>Total Cost of Participating Rehearsal Spaces (linked to above)</t>
  </si>
  <si>
    <t>Subsidized Hourly Rate (adjust as needed)</t>
  </si>
  <si>
    <t>Hourly Subsidy Needed (auto-calculated)</t>
  </si>
  <si>
    <t>Annual Subsidy Needed (auto-calculated)</t>
  </si>
  <si>
    <t>Might any other rent/mortgage terms change within the three year grant period?</t>
  </si>
  <si>
    <t># years remaining on lease or mortgage (not including any option to extend)</t>
  </si>
  <si>
    <t>Enter the total square footage of ALL rehearsal spaces for rent in your facility.</t>
  </si>
  <si>
    <t>If Yes, provide detail in a budget narrative.</t>
  </si>
  <si>
    <t>If useful to you as reference, use this column to list costs as they appear in your budget.</t>
  </si>
  <si>
    <r>
      <t>BUDGET NARRATIVE:</t>
    </r>
    <r>
      <rPr>
        <sz val="11"/>
        <color theme="1"/>
        <rFont val="Calibri"/>
        <family val="2"/>
        <scheme val="minor"/>
      </rPr>
      <t xml:space="preserve"> Include additional notes as needed below.</t>
    </r>
  </si>
  <si>
    <t>OPTIONAL COLUMN: Organization Budget</t>
  </si>
  <si>
    <t>Fiscal Year Start and End Date: ________to________ 
(ex: July-June)</t>
  </si>
  <si>
    <t>% of Part. Space</t>
  </si>
  <si>
    <t>Takes the % from Cell C11</t>
  </si>
  <si>
    <t>Insert Notes as Needed</t>
  </si>
  <si>
    <r>
      <t>Useful Life</t>
    </r>
    <r>
      <rPr>
        <i/>
        <sz val="11"/>
        <color theme="1"/>
        <rFont val="Calibri"/>
        <family val="2"/>
        <scheme val="minor"/>
      </rPr>
      <t xml:space="preserve"> (review examples below)</t>
    </r>
  </si>
  <si>
    <t>Flooring (replaced every 10 years for each space)</t>
  </si>
  <si>
    <t>Special Lighting (not included in lease)</t>
  </si>
  <si>
    <t>Computers to support reception, management, advertising &amp; bookings</t>
  </si>
  <si>
    <t>Sound System (replace every 8 years for each space)</t>
  </si>
  <si>
    <t>In this sample, the hypothetical applicant has filled out the cells with red text. All other cells are automatic calculations.</t>
  </si>
  <si>
    <t>List all individuals connected to operating your rehearsal space rental business. Include their title, % time devoted to supporting the rehearsal spaces and their role. May combine salary &amp; benefits or list separately. Staff may include direct personnel, such as receptionist, booking staff, management, finance staff, human resources, etc.</t>
  </si>
  <si>
    <t>Average Cost of EACH Rehearsal Space/Hour (auto-calculated)</t>
  </si>
  <si>
    <t>Subsidy Needed/Hour x Available Hours</t>
  </si>
  <si>
    <t>In this sample, the hypothetical applicant runs a rehearsal space along with other programs. The rehearsal space business represents about half of the overall budget, but disproportionately uses the facility (around 75%), as the other programs mostly take place in other locations (schools, performance spaces). You'll note the rehearsal space cost is sometimes 50% and sometimes 75% of overall costs for that item, reflecting the likely usage of that resource by the rehearsal space.
All entries by the hypothetical applicant is shown as RED TEXT.</t>
  </si>
  <si>
    <t>Include any other costs related to operating the rehearsal spaces.</t>
  </si>
  <si>
    <t>Ex: Insurance related to supporting rehearsal space rentals</t>
  </si>
  <si>
    <t>Ex: Supplies related to supporting rehearsal space rentals</t>
  </si>
  <si>
    <t>Ex: Printing and postage related to supporting rehearsal space rentals</t>
  </si>
  <si>
    <t>Ex: Booking costs related to supporting rehearsal space rentals</t>
  </si>
  <si>
    <r>
      <t>To calculate, use the worksheet:</t>
    </r>
    <r>
      <rPr>
        <b/>
        <i/>
        <sz val="11"/>
        <color theme="1"/>
        <rFont val="Calibri"/>
        <family val="2"/>
        <scheme val="minor"/>
      </rPr>
      <t xml:space="preserve"> "Annualized Cost of Fixed Asset Replacement."</t>
    </r>
  </si>
  <si>
    <r>
      <t>To calculate, use the worksheet/tab:</t>
    </r>
    <r>
      <rPr>
        <b/>
        <i/>
        <sz val="11"/>
        <color theme="1"/>
        <rFont val="Calibri"/>
        <family val="2"/>
        <scheme val="minor"/>
      </rPr>
      <t xml:space="preserve"> "Annualized Cost of Replacement". </t>
    </r>
    <r>
      <rPr>
        <sz val="11"/>
        <color theme="1"/>
        <rFont val="Calibri"/>
        <family val="2"/>
        <scheme val="minor"/>
      </rPr>
      <t>The "SAMPLE Replacement Wkst" may also provide guidance.</t>
    </r>
  </si>
  <si>
    <t>INSERT Notes as Needed 
(additional space provided in ROW 61 of this worksheet)</t>
  </si>
  <si>
    <t>Hours To Be Made Available in the DNYC Rehearsal Space Subsidy Program</t>
  </si>
  <si>
    <t>FACILITY COSTS WORKSHEET (to determine cost per hour of rehearsal spaces)</t>
  </si>
  <si>
    <t>&lt;-- this is the number that is automatically transferred into the Facility Costs Worksheet.</t>
  </si>
  <si>
    <r>
      <rPr>
        <b/>
        <u/>
        <sz val="11"/>
        <color theme="1"/>
        <rFont val="Calibri"/>
        <family val="2"/>
        <scheme val="minor"/>
      </rPr>
      <t>INSTRUCTIONS:</t>
    </r>
    <r>
      <rPr>
        <sz val="11"/>
        <color theme="1"/>
        <rFont val="Calibri"/>
        <family val="2"/>
        <scheme val="minor"/>
      </rPr>
      <t xml:space="preserve"> This worksheet serves to identify your annual cost of fixed asset replacement, which can be added to the Facility Costs Worksheet.  Fill out all YELLOW CELLS. For additional guidance, see the "SAMPLE Replacement Wkst" tab.
In order to be comprehensive about what it costs to operate your rehearsal spaces, we want to include the wear-and-tear cost ofyour fixed assets, otherwise known as depreciation. This can include the portion of your equipment or build-out costs that are consumed in a given year. To determine this amount, you may use this worksheet OR take the appropriate percentage of your annual depreciation expense, which is included in your IRS 990 Filing (Part IX, line 22) or audited financial statements. However, your depreciation number may not accurately reflect your true replacement needs for the participating rehearsal space, such as flooring, lighting or other space needs. Therefore, you may also choose to calculate this amount by itemizing replacement needs individually on this worksheet.
1. </t>
    </r>
    <r>
      <rPr>
        <b/>
        <sz val="11"/>
        <color theme="1"/>
        <rFont val="Calibri"/>
        <family val="2"/>
        <scheme val="minor"/>
      </rPr>
      <t>List all equipment/build-outs</t>
    </r>
    <r>
      <rPr>
        <sz val="11"/>
        <color theme="1"/>
        <rFont val="Calibri"/>
        <family val="2"/>
        <scheme val="minor"/>
      </rPr>
      <t xml:space="preserve"> necessary for operating the rehearsal space and the cost of that item at the time of replacement. This may include build-out features, such as flooring, sound systems, or lighting. Do not include expenses already covered in the budget, for example, items already covered as part of a lease or as a separate budget expense. Also, equipment or supplies that are consumed within 1 year are generally not considered fixed assets and should not be included here; rather, they can be listed directly in the budget as "Equipment or Supplies." Do not include the cost of repair or maintenance in this worksheet. This can be added directly into your Facility Costs Worksheet as a separate expense.
2. </t>
    </r>
    <r>
      <rPr>
        <b/>
        <sz val="11"/>
        <color theme="1"/>
        <rFont val="Calibri"/>
        <family val="2"/>
        <scheme val="minor"/>
      </rPr>
      <t>Estimate the useful life</t>
    </r>
    <r>
      <rPr>
        <sz val="11"/>
        <color theme="1"/>
        <rFont val="Calibri"/>
        <family val="2"/>
        <scheme val="minor"/>
      </rPr>
      <t xml:space="preserve"> of each item, or how often you would need to replace it. Below this chart are examples of "useful life" estimates that may be helpful. For specific guidance, you may want to contact your auditor or accountant.
3. </t>
    </r>
    <r>
      <rPr>
        <b/>
        <sz val="11"/>
        <color theme="1"/>
        <rFont val="Calibri"/>
        <family val="2"/>
        <scheme val="minor"/>
      </rPr>
      <t>Include any notes</t>
    </r>
    <r>
      <rPr>
        <sz val="11"/>
        <color theme="1"/>
        <rFont val="Calibri"/>
        <family val="2"/>
        <scheme val="minor"/>
      </rPr>
      <t xml:space="preserve"> as needed.</t>
    </r>
  </si>
  <si>
    <r>
      <rPr>
        <b/>
        <sz val="11"/>
        <color theme="1"/>
        <rFont val="Calibri"/>
        <family val="2"/>
        <scheme val="minor"/>
      </rPr>
      <t>Participating Number</t>
    </r>
    <r>
      <rPr>
        <sz val="11"/>
        <color theme="1"/>
        <rFont val="Calibri"/>
        <family val="2"/>
        <scheme val="minor"/>
      </rPr>
      <t xml:space="preserve"> of Rehearsal Spaces in the New York City Dance Rehearsal Space Program*</t>
    </r>
  </si>
  <si>
    <t>Enter the number of spaces participating in the New York City Dance Rehearsal Space Subsidy Program. Each space must be ADA compliant.</t>
  </si>
  <si>
    <r>
      <rPr>
        <b/>
        <sz val="11"/>
        <color theme="1"/>
        <rFont val="Calibri"/>
        <family val="2"/>
        <scheme val="minor"/>
      </rPr>
      <t>Participating Square Footage</t>
    </r>
    <r>
      <rPr>
        <sz val="11"/>
        <color theme="1"/>
        <rFont val="Calibri"/>
        <family val="2"/>
        <scheme val="minor"/>
      </rPr>
      <t xml:space="preserve"> of Rehearsal Spaces in the New York City Dance Rehearsal Space Program*</t>
    </r>
  </si>
  <si>
    <t>Enter the square footage of the rehearsal spaces participating in the New York City Dance Rehearsal Space Subsidy Program.</t>
  </si>
  <si>
    <r>
      <rPr>
        <b/>
        <sz val="11"/>
        <color theme="1"/>
        <rFont val="Calibri"/>
        <family val="2"/>
        <scheme val="minor"/>
      </rPr>
      <t xml:space="preserve">Participating </t>
    </r>
    <r>
      <rPr>
        <sz val="11"/>
        <color theme="1"/>
        <rFont val="Calibri"/>
        <family val="2"/>
        <scheme val="minor"/>
      </rPr>
      <t xml:space="preserve">Number of Rehearsal Spaces in New York City Dance Rehearsal Space Subsidy Program. </t>
    </r>
  </si>
  <si>
    <t>Enter the number of spaces participating in the New York City Dance Rehearsal Space Subsidy Program. Each space must be eligible.</t>
  </si>
  <si>
    <t>INSTRUCTIONS: Fill in the yellow boxes below to calculate the portion of rehearsal space cost that go toward running the spaces participating in the New York City Dance Rehearsal Space Subsidy program.</t>
  </si>
  <si>
    <r>
      <rPr>
        <b/>
        <sz val="11"/>
        <color theme="1"/>
        <rFont val="Calibri"/>
        <family val="2"/>
        <scheme val="minor"/>
      </rPr>
      <t>Participating Square Footage</t>
    </r>
    <r>
      <rPr>
        <sz val="11"/>
        <color theme="1"/>
        <rFont val="Calibri"/>
        <family val="2"/>
        <scheme val="minor"/>
      </rPr>
      <t xml:space="preserve"> of Rehearsal Spaces in the New York City Dance Rehearsal Space Program</t>
    </r>
  </si>
  <si>
    <r>
      <rPr>
        <b/>
        <sz val="11"/>
        <color theme="1"/>
        <rFont val="Calibri"/>
        <family val="2"/>
        <scheme val="minor"/>
      </rPr>
      <t xml:space="preserve">INSTRUCTIONS: </t>
    </r>
    <r>
      <rPr>
        <sz val="11"/>
        <color theme="1"/>
        <rFont val="Calibri"/>
        <family val="2"/>
        <scheme val="minor"/>
      </rPr>
      <t xml:space="preserve">The Facility Costs Worksheet will be used to determine the COST PER HOUR of operating your participating rehearsal spaces, which will then be used to inform the amount of any grant award. "Participating rehearsal spaces" refers to the rehearsal spaces that you would make available at a subsidized rate as part of the Dance/NYC's New York City Dance Rehearsal Space Subsidy Program.
</t>
    </r>
    <r>
      <rPr>
        <b/>
        <sz val="11"/>
        <color theme="1"/>
        <rFont val="Calibri"/>
        <family val="2"/>
        <scheme val="minor"/>
      </rPr>
      <t xml:space="preserve">
</t>
    </r>
    <r>
      <rPr>
        <sz val="11"/>
        <color theme="1"/>
        <rFont val="Calibri"/>
        <family val="2"/>
        <scheme val="minor"/>
      </rPr>
      <t xml:space="preserve">In order to estimate the cost per hour of participating rehearsal spaces, the worksheet requires you to provide costs related to your entire rehearsal space rental business along with detail about the rehearsal spaces that will be made available at a subsidized rate through this program. The cost per hour of participating spaces will be determined using the relevant proportion (participating square footage vs total square footage) of overall rehearsal space costs.  </t>
    </r>
    <r>
      <rPr>
        <b/>
        <sz val="11"/>
        <color theme="1"/>
        <rFont val="Calibri"/>
        <family val="2"/>
        <scheme val="minor"/>
      </rPr>
      <t xml:space="preserve">
</t>
    </r>
    <r>
      <rPr>
        <sz val="11"/>
        <color theme="1"/>
        <rFont val="Calibri"/>
        <family val="2"/>
        <scheme val="minor"/>
      </rPr>
      <t xml:space="preserve">1. Fill out the </t>
    </r>
    <r>
      <rPr>
        <b/>
        <sz val="11"/>
        <color theme="1"/>
        <rFont val="Calibri"/>
        <family val="2"/>
        <scheme val="minor"/>
      </rPr>
      <t>YELLOW BOXES</t>
    </r>
    <r>
      <rPr>
        <sz val="11"/>
        <color theme="1"/>
        <rFont val="Calibri"/>
        <family val="2"/>
        <scheme val="minor"/>
      </rPr>
      <t xml:space="preserve"> at the top of the worksheet. Most line items are mandatory, since they are necessary for automatic calculations of cost.
2. Fill out the </t>
    </r>
    <r>
      <rPr>
        <b/>
        <sz val="11"/>
        <color theme="1"/>
        <rFont val="Calibri"/>
        <family val="2"/>
        <scheme val="minor"/>
      </rPr>
      <t>YELLOW COLUMN</t>
    </r>
    <r>
      <rPr>
        <sz val="11"/>
        <color theme="1"/>
        <rFont val="Calibri"/>
        <family val="2"/>
        <scheme val="minor"/>
      </rPr>
      <t xml:space="preserve"> in the Budget section on the cost of the entire rehearsal space business. Include any notes about the expense in Column H under "Notes." If you need additional space for notes,  you may use the </t>
    </r>
    <r>
      <rPr>
        <i/>
        <u/>
        <sz val="11"/>
        <color theme="1"/>
        <rFont val="Calibri"/>
        <family val="2"/>
        <scheme val="minor"/>
      </rPr>
      <t>Budget Narrative</t>
    </r>
    <r>
      <rPr>
        <sz val="11"/>
        <color theme="1"/>
        <rFont val="Calibri"/>
        <family val="2"/>
        <scheme val="minor"/>
      </rPr>
      <t xml:space="preserve"> section at the bottom of this worksheet (Row 61). NOTE: To add additional rows, COPY a nearby/similar row, then INSERT COPIED CELLS; this will keep automatic calculations intact. [Note: Columns in white will automatically calculate the cost of participating rehearsal spaces using the percentage calculated in Cell C11 (blue cell). It will also automatically apply a small incremental increase for years 2 and 3 to account for cost-of-living and inflation.]
3. </t>
    </r>
    <r>
      <rPr>
        <b/>
        <sz val="11"/>
        <color theme="1"/>
        <rFont val="Calibri"/>
        <family val="2"/>
        <scheme val="minor"/>
      </rPr>
      <t>DOUBLE-CHECK</t>
    </r>
    <r>
      <rPr>
        <sz val="11"/>
        <color theme="1"/>
        <rFont val="Calibri"/>
        <family val="2"/>
        <scheme val="minor"/>
      </rPr>
      <t xml:space="preserve"> the accuracy of the total cost at the bottom of the worksheet, especially if you added/deleted rows. Dance/NYC will also check for accuracy.
4. Fill out the </t>
    </r>
    <r>
      <rPr>
        <b/>
        <sz val="11"/>
        <color theme="1"/>
        <rFont val="Calibri"/>
        <family val="2"/>
        <scheme val="minor"/>
      </rPr>
      <t>YELLOW BOXES</t>
    </r>
    <r>
      <rPr>
        <sz val="11"/>
        <color theme="1"/>
        <rFont val="Calibri"/>
        <family val="2"/>
        <scheme val="minor"/>
      </rPr>
      <t xml:space="preserve"> at the bottom of the worksheet to complete the calculations.</t>
    </r>
    <r>
      <rPr>
        <b/>
        <sz val="11"/>
        <color theme="1"/>
        <rFont val="Calibri"/>
        <family val="2"/>
        <scheme val="minor"/>
      </rPr>
      <t xml:space="preserve">
Optional: </t>
    </r>
    <r>
      <rPr>
        <sz val="11"/>
        <color theme="1"/>
        <rFont val="Calibri"/>
        <family val="2"/>
        <scheme val="minor"/>
      </rPr>
      <t>If you are unsure how to isolate the cost of your entire rehearsal space operation, it may be helpful for you to use the optional column for your "Organizational Budget." Consider the portion of each expense that can be reasonably allocated for your rehearsal space operation. See the tab titled “SAMPLE Facility Costs Worksheet” for additional guidance.</t>
    </r>
    <r>
      <rPr>
        <b/>
        <sz val="11"/>
        <color theme="1"/>
        <rFont val="Calibri"/>
        <family val="2"/>
        <scheme val="minor"/>
      </rPr>
      <t xml:space="preserve">
</t>
    </r>
    <r>
      <rPr>
        <sz val="11"/>
        <color theme="1"/>
        <rFont val="Calibri"/>
        <family val="2"/>
        <scheme val="minor"/>
      </rPr>
      <t>* MANDATORY QUESTION - necessary for calculations in the worksheet.</t>
    </r>
  </si>
  <si>
    <t>INSTRUCTIONS: Fill in the yellow boxes below to calculate the portion of rehearsal space cost that goes toward running the spaces participating in the New York City Dance Rehearsal Space Subsidy program.</t>
  </si>
  <si>
    <t>Subdidized hourly rate  charged to dancemakers that qualify, adjust amount from $10 if needed. If you charge more than one rate, provide detail in the budget narrative. You may calculate an average rate, use the most common rate, or your own alternate method.</t>
  </si>
  <si>
    <t>Average Cost Per Hour of Each Space Less Client Fee</t>
  </si>
  <si>
    <t>Average Cost of Each Space Less Client Fee</t>
  </si>
  <si>
    <t>Total Hours Available for Participating Spaces</t>
  </si>
  <si>
    <t>Calculated based on 355 days x 10 hours / day x number of spaces. (Excludes federal holidays). NOTE: this may not reflect the total number of hours your rehearsal spaces are available. This number is used to provide a standard base for cost/hour estimate across all applicants.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</si>
</sst>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00_-;\-* #,##0.00_-;_-* &quot;-&quot;??_-;_-@_-"/>
    <numFmt numFmtId="165" formatCode="_(&quot;$&quot;* #,##0_);_(&quot;$&quot;* \(#,##0\);_(&quot;$&quot;* &quot;-&quot;??_);_(@_)"/>
    <numFmt numFmtId="166" formatCode="_-* #,##0_-;\-* #,##0_-;_-* &quot;-&quot;??_-;_-@_-"/>
    <numFmt numFmtId="167" formatCode="#,##0_ ;[Red]\-#,##0\ "/>
    <numFmt numFmtId="168" formatCode="0.0%"/>
  </numFmts>
  <fonts count="32">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u/>
      <sz val="12"/>
      <color theme="10"/>
      <name val="Calibri"/>
      <family val="2"/>
      <charset val="238"/>
      <scheme val="minor"/>
    </font>
    <font>
      <u/>
      <sz val="12"/>
      <color theme="11"/>
      <name val="Calibri"/>
      <family val="2"/>
      <charset val="238"/>
      <scheme val="minor"/>
    </font>
    <font>
      <b/>
      <sz val="12"/>
      <color theme="1"/>
      <name val="Calibri"/>
      <family val="2"/>
      <scheme val="minor"/>
    </font>
    <font>
      <sz val="10"/>
      <name val="Verdana"/>
      <family val="2"/>
    </font>
    <font>
      <sz val="12"/>
      <color theme="1"/>
      <name val="Calibri"/>
      <family val="2"/>
      <scheme val="minor"/>
    </font>
    <font>
      <b/>
      <u/>
      <sz val="12"/>
      <color theme="1"/>
      <name val="Calibri"/>
      <family val="2"/>
      <scheme val="minor"/>
    </font>
    <font>
      <i/>
      <sz val="12"/>
      <color theme="1"/>
      <name val="Calibri"/>
      <family val="2"/>
      <scheme val="minor"/>
    </font>
    <font>
      <sz val="11"/>
      <color rgb="FF203247"/>
      <name val="Arial"/>
      <family val="2"/>
    </font>
    <font>
      <b/>
      <sz val="11"/>
      <color rgb="FF203247"/>
      <name val="Arial"/>
      <family val="2"/>
    </font>
    <font>
      <b/>
      <sz val="11"/>
      <color theme="0"/>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u/>
      <sz val="11"/>
      <color theme="1"/>
      <name val="Calibri"/>
      <family val="2"/>
      <scheme val="minor"/>
    </font>
    <font>
      <b/>
      <sz val="11"/>
      <name val="Bryant Pro Regular"/>
    </font>
    <font>
      <b/>
      <u/>
      <sz val="14"/>
      <color theme="1"/>
      <name val="Calibri"/>
      <family val="2"/>
      <scheme val="minor"/>
    </font>
    <font>
      <sz val="12"/>
      <color rgb="FFFF0000"/>
      <name val="Calibri"/>
      <family val="2"/>
      <scheme val="minor"/>
    </font>
    <font>
      <b/>
      <sz val="11"/>
      <color rgb="FFFF0000"/>
      <name val="Calibri"/>
      <family val="2"/>
      <scheme val="minor"/>
    </font>
    <font>
      <sz val="11"/>
      <color rgb="FFFF0000"/>
      <name val="Calibri"/>
      <family val="2"/>
      <scheme val="minor"/>
    </font>
    <font>
      <b/>
      <i/>
      <sz val="11"/>
      <color rgb="FFFF0000"/>
      <name val="Calibri"/>
      <family val="2"/>
      <scheme val="minor"/>
    </font>
    <font>
      <i/>
      <sz val="11"/>
      <color rgb="FFFF0000"/>
      <name val="Calibri"/>
      <family val="2"/>
      <scheme val="minor"/>
    </font>
    <font>
      <b/>
      <sz val="12"/>
      <color rgb="FFFF0000"/>
      <name val="Calibri"/>
      <family val="2"/>
      <scheme val="minor"/>
    </font>
    <font>
      <b/>
      <sz val="14"/>
      <color theme="1"/>
      <name val="Calibri"/>
      <family val="2"/>
      <scheme val="minor"/>
    </font>
    <font>
      <b/>
      <sz val="18"/>
      <color theme="1"/>
      <name val="Calibri"/>
      <family val="2"/>
      <scheme val="minor"/>
    </font>
    <font>
      <i/>
      <u/>
      <sz val="11"/>
      <color theme="1"/>
      <name val="Calibri"/>
      <family val="2"/>
      <scheme val="minor"/>
    </font>
    <font>
      <i/>
      <sz val="12"/>
      <color rgb="FFFF0000"/>
      <name val="Calibri"/>
      <family val="2"/>
      <scheme val="minor"/>
    </font>
  </fonts>
  <fills count="10">
    <fill>
      <patternFill patternType="none"/>
    </fill>
    <fill>
      <patternFill patternType="gray125"/>
    </fill>
    <fill>
      <patternFill patternType="solid">
        <fgColor theme="1"/>
        <bgColor indexed="64"/>
      </patternFill>
    </fill>
    <fill>
      <patternFill patternType="solid">
        <fgColor rgb="FFFFFFFF"/>
        <bgColor indexed="64"/>
      </patternFill>
    </fill>
    <fill>
      <patternFill patternType="solid">
        <fgColor theme="2" tint="-0.249977111117893"/>
        <bgColor indexed="64"/>
      </patternFill>
    </fill>
    <fill>
      <patternFill patternType="solid">
        <fgColor rgb="FFFFFF00"/>
        <bgColor indexed="64"/>
      </patternFill>
    </fill>
    <fill>
      <patternFill patternType="mediumGray">
        <fgColor theme="2" tint="-0.24994659260841701"/>
        <bgColor indexed="65"/>
      </patternFill>
    </fill>
    <fill>
      <patternFill patternType="solid">
        <fgColor rgb="FFFFFF00"/>
        <bgColor theme="0"/>
      </patternFill>
    </fill>
    <fill>
      <patternFill patternType="darkUp">
        <fgColor theme="0"/>
        <bgColor rgb="FFFFFF00"/>
      </patternFill>
    </fill>
    <fill>
      <patternFill patternType="lightGray">
        <fgColor rgb="FFFFFF00"/>
      </patternFill>
    </fill>
  </fills>
  <borders count="3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E0DEDE"/>
      </left>
      <right style="thin">
        <color rgb="FFE0DEDE"/>
      </right>
      <top style="thin">
        <color rgb="FFE0DEDE"/>
      </top>
      <bottom style="thin">
        <color rgb="FFE0DEDE"/>
      </bottom>
      <diagonal/>
    </border>
    <border>
      <left style="thin">
        <color rgb="FF000000"/>
      </left>
      <right style="thin">
        <color rgb="FFE0DEDE"/>
      </right>
      <top style="thin">
        <color rgb="FFE0DEDE"/>
      </top>
      <bottom style="thin">
        <color rgb="FFE0DEDE"/>
      </bottom>
      <diagonal/>
    </border>
    <border>
      <left style="thin">
        <color rgb="FFE0DEDE"/>
      </left>
      <right style="thin">
        <color rgb="FF000000"/>
      </right>
      <top style="thin">
        <color rgb="FFE0DEDE"/>
      </top>
      <bottom style="thin">
        <color rgb="FFE0DEDE"/>
      </bottom>
      <diagonal/>
    </border>
    <border>
      <left style="thin">
        <color rgb="FF000000"/>
      </left>
      <right style="thin">
        <color rgb="FFE0DEDE"/>
      </right>
      <top style="thin">
        <color rgb="FFE0DEDE"/>
      </top>
      <bottom style="thin">
        <color rgb="FF000000"/>
      </bottom>
      <diagonal/>
    </border>
    <border>
      <left style="thin">
        <color rgb="FFE0DEDE"/>
      </left>
      <right style="thin">
        <color rgb="FFE0DEDE"/>
      </right>
      <top style="thin">
        <color rgb="FFE0DEDE"/>
      </top>
      <bottom style="thin">
        <color rgb="FF000000"/>
      </bottom>
      <diagonal/>
    </border>
    <border>
      <left style="thin">
        <color rgb="FFE0DEDE"/>
      </left>
      <right style="thin">
        <color rgb="FF000000"/>
      </right>
      <top style="thin">
        <color rgb="FFE0DEDE"/>
      </top>
      <bottom style="thin">
        <color rgb="FF000000"/>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rgb="FF000000"/>
      </left>
      <right style="thin">
        <color rgb="FFE0DEDE"/>
      </right>
      <top/>
      <bottom style="thin">
        <color rgb="FFE0DEDE"/>
      </bottom>
      <diagonal/>
    </border>
    <border>
      <left style="thin">
        <color rgb="FFE0DEDE"/>
      </left>
      <right style="thin">
        <color rgb="FFE0DEDE"/>
      </right>
      <top/>
      <bottom style="thin">
        <color rgb="FFE0DEDE"/>
      </bottom>
      <diagonal/>
    </border>
    <border>
      <left style="thin">
        <color rgb="FFE0DEDE"/>
      </left>
      <right style="thin">
        <color rgb="FF000000"/>
      </right>
      <top/>
      <bottom style="thin">
        <color rgb="FFE0DEDE"/>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thin">
        <color rgb="FFE0DEDE"/>
      </right>
      <top/>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s>
  <cellStyleXfs count="207">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9"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4" fontId="10" fillId="0" borderId="0" applyFont="0" applyFill="0" applyBorder="0" applyAlignment="0" applyProtection="0"/>
    <xf numFmtId="164" fontId="5"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9" fontId="5"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150">
    <xf numFmtId="0" fontId="0" fillId="0" borderId="0" xfId="0"/>
    <xf numFmtId="1" fontId="0" fillId="0" borderId="0" xfId="0" applyNumberFormat="1"/>
    <xf numFmtId="0" fontId="11" fillId="0" borderId="0" xfId="0" applyFont="1"/>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0" fillId="0" borderId="0" xfId="0" applyFill="1" applyBorder="1"/>
    <xf numFmtId="0" fontId="13" fillId="0" borderId="10" xfId="0" applyFont="1" applyFill="1" applyBorder="1" applyAlignment="1">
      <alignment horizontal="center" vertical="center" wrapText="1"/>
    </xf>
    <xf numFmtId="0" fontId="0" fillId="0" borderId="2" xfId="0" applyFill="1" applyBorder="1"/>
    <xf numFmtId="0" fontId="13" fillId="0"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0" fillId="4" borderId="1" xfId="0" applyFill="1" applyBorder="1"/>
    <xf numFmtId="165" fontId="12" fillId="0" borderId="1" xfId="44" applyNumberFormat="1" applyFont="1" applyBorder="1"/>
    <xf numFmtId="0" fontId="0" fillId="4" borderId="15" xfId="0" applyFill="1" applyBorder="1"/>
    <xf numFmtId="0" fontId="0" fillId="4" borderId="16" xfId="0" applyFill="1" applyBorder="1"/>
    <xf numFmtId="0" fontId="0" fillId="4" borderId="17" xfId="0" applyFill="1" applyBorder="1"/>
    <xf numFmtId="0" fontId="13" fillId="3" borderId="25" xfId="0" applyFont="1" applyFill="1" applyBorder="1" applyAlignment="1">
      <alignment horizontal="center" vertical="center" wrapText="1"/>
    </xf>
    <xf numFmtId="0" fontId="0" fillId="0" borderId="0" xfId="0" applyBorder="1"/>
    <xf numFmtId="0" fontId="4" fillId="0" borderId="0" xfId="0" applyFont="1"/>
    <xf numFmtId="0" fontId="4" fillId="0" borderId="0" xfId="0" applyFont="1" applyAlignment="1">
      <alignment horizontal="left" wrapText="1"/>
    </xf>
    <xf numFmtId="0" fontId="4" fillId="0" borderId="0" xfId="0" applyFont="1" applyAlignment="1">
      <alignment wrapText="1"/>
    </xf>
    <xf numFmtId="0" fontId="15" fillId="2" borderId="1" xfId="0" applyFont="1" applyFill="1" applyBorder="1" applyAlignment="1">
      <alignment horizontal="center" wrapText="1"/>
    </xf>
    <xf numFmtId="0" fontId="16" fillId="4" borderId="1" xfId="0" applyFont="1" applyFill="1" applyBorder="1" applyAlignment="1">
      <alignment wrapText="1"/>
    </xf>
    <xf numFmtId="0" fontId="17" fillId="4" borderId="1" xfId="0" applyFont="1" applyFill="1" applyBorder="1" applyAlignment="1">
      <alignment wrapText="1"/>
    </xf>
    <xf numFmtId="0" fontId="4" fillId="4" borderId="1" xfId="0" applyFont="1" applyFill="1" applyBorder="1"/>
    <xf numFmtId="0" fontId="17" fillId="0" borderId="1" xfId="0" applyFont="1" applyBorder="1" applyAlignment="1">
      <alignment horizontal="left" wrapText="1" indent="1"/>
    </xf>
    <xf numFmtId="0" fontId="4" fillId="0" borderId="1" xfId="0" applyFont="1" applyBorder="1" applyAlignment="1">
      <alignment horizontal="left" wrapText="1" indent="1"/>
    </xf>
    <xf numFmtId="0" fontId="4" fillId="0" borderId="1" xfId="0" applyFont="1" applyBorder="1" applyAlignment="1">
      <alignment wrapText="1"/>
    </xf>
    <xf numFmtId="0" fontId="16" fillId="4" borderId="1" xfId="0" applyFont="1" applyFill="1" applyBorder="1" applyAlignment="1">
      <alignment horizontal="left" wrapText="1"/>
    </xf>
    <xf numFmtId="166" fontId="4" fillId="4" borderId="1" xfId="45" applyNumberFormat="1" applyFont="1" applyFill="1" applyBorder="1"/>
    <xf numFmtId="0" fontId="4" fillId="4" borderId="1" xfId="0" applyFont="1" applyFill="1" applyBorder="1" applyAlignment="1">
      <alignment wrapText="1"/>
    </xf>
    <xf numFmtId="0" fontId="19" fillId="0" borderId="0" xfId="0" applyFont="1" applyAlignment="1"/>
    <xf numFmtId="0" fontId="4" fillId="5" borderId="19" xfId="0" applyFont="1" applyFill="1" applyBorder="1" applyAlignment="1">
      <alignment horizontal="right"/>
    </xf>
    <xf numFmtId="0" fontId="4" fillId="5" borderId="20" xfId="0" applyFont="1" applyFill="1" applyBorder="1" applyAlignment="1">
      <alignment horizontal="right"/>
    </xf>
    <xf numFmtId="0" fontId="4" fillId="5" borderId="22" xfId="0" applyFont="1" applyFill="1" applyBorder="1" applyAlignment="1">
      <alignment horizontal="right"/>
    </xf>
    <xf numFmtId="0" fontId="4" fillId="0" borderId="2" xfId="0" applyFont="1" applyBorder="1"/>
    <xf numFmtId="166" fontId="4" fillId="0" borderId="18" xfId="45" applyNumberFormat="1" applyFont="1" applyFill="1" applyBorder="1"/>
    <xf numFmtId="0" fontId="4" fillId="0" borderId="0" xfId="0" applyNumberFormat="1" applyFont="1" applyAlignment="1">
      <alignment wrapText="1"/>
    </xf>
    <xf numFmtId="167" fontId="4" fillId="0" borderId="20" xfId="45" applyNumberFormat="1" applyFont="1" applyFill="1" applyBorder="1"/>
    <xf numFmtId="0" fontId="4" fillId="0" borderId="0" xfId="0" applyFont="1" applyAlignment="1">
      <alignment horizontal="left" indent="1"/>
    </xf>
    <xf numFmtId="0" fontId="20" fillId="0" borderId="0" xfId="0" applyFont="1" applyAlignment="1">
      <alignment horizontal="left" vertical="center"/>
    </xf>
    <xf numFmtId="0" fontId="4" fillId="5" borderId="18" xfId="0" applyFont="1" applyFill="1" applyBorder="1" applyAlignment="1">
      <alignment horizontal="right"/>
    </xf>
    <xf numFmtId="0" fontId="21" fillId="0" borderId="0" xfId="0" applyFont="1" applyAlignment="1"/>
    <xf numFmtId="0" fontId="4" fillId="0" borderId="18" xfId="0" applyFont="1" applyFill="1" applyBorder="1"/>
    <xf numFmtId="1" fontId="4" fillId="0" borderId="0" xfId="0" applyNumberFormat="1" applyFont="1"/>
    <xf numFmtId="0" fontId="17" fillId="0" borderId="1" xfId="0" applyFont="1" applyBorder="1" applyAlignment="1">
      <alignment wrapText="1"/>
    </xf>
    <xf numFmtId="0" fontId="17" fillId="0" borderId="1" xfId="0" applyFont="1" applyBorder="1" applyAlignment="1">
      <alignment horizontal="left" indent="1"/>
    </xf>
    <xf numFmtId="0" fontId="17" fillId="0" borderId="1" xfId="0" applyFont="1" applyBorder="1"/>
    <xf numFmtId="165" fontId="17" fillId="0" borderId="1" xfId="0" applyNumberFormat="1" applyFont="1" applyBorder="1"/>
    <xf numFmtId="165" fontId="16" fillId="4" borderId="1" xfId="44" applyNumberFormat="1" applyFont="1" applyFill="1" applyBorder="1" applyAlignment="1">
      <alignment wrapText="1"/>
    </xf>
    <xf numFmtId="43" fontId="4" fillId="0" borderId="21" xfId="45" applyNumberFormat="1" applyFont="1" applyFill="1" applyBorder="1"/>
    <xf numFmtId="165" fontId="0" fillId="4" borderId="1" xfId="0" applyNumberFormat="1" applyFill="1" applyBorder="1"/>
    <xf numFmtId="165" fontId="8" fillId="4" borderId="1" xfId="0" applyNumberFormat="1" applyFont="1" applyFill="1" applyBorder="1"/>
    <xf numFmtId="0" fontId="8" fillId="0" borderId="0" xfId="0" applyFont="1"/>
    <xf numFmtId="0" fontId="4" fillId="0" borderId="0" xfId="0" applyFont="1" applyAlignment="1"/>
    <xf numFmtId="0" fontId="4" fillId="0" borderId="0" xfId="0" applyFont="1" applyAlignment="1">
      <alignment horizontal="right"/>
    </xf>
    <xf numFmtId="0" fontId="4" fillId="0" borderId="1" xfId="0" applyFont="1" applyBorder="1" applyAlignment="1">
      <alignment horizontal="left" wrapText="1"/>
    </xf>
    <xf numFmtId="166" fontId="4" fillId="5" borderId="23" xfId="45" applyNumberFormat="1" applyFont="1" applyFill="1" applyBorder="1" applyAlignment="1">
      <alignment horizontal="right"/>
    </xf>
    <xf numFmtId="0" fontId="4" fillId="5" borderId="26" xfId="0" applyFont="1" applyFill="1" applyBorder="1" applyAlignment="1">
      <alignment horizontal="right"/>
    </xf>
    <xf numFmtId="166" fontId="4" fillId="5" borderId="26" xfId="45" applyNumberFormat="1" applyFont="1" applyFill="1" applyBorder="1" applyAlignment="1">
      <alignment horizontal="right"/>
    </xf>
    <xf numFmtId="9" fontId="4" fillId="0" borderId="24" xfId="146" applyFont="1" applyFill="1" applyBorder="1" applyAlignment="1">
      <alignment horizontal="right"/>
    </xf>
    <xf numFmtId="0" fontId="18" fillId="0" borderId="0" xfId="0" applyFont="1" applyAlignment="1">
      <alignment horizontal="left"/>
    </xf>
    <xf numFmtId="0" fontId="18" fillId="4" borderId="1" xfId="0" applyFont="1" applyFill="1" applyBorder="1" applyAlignment="1">
      <alignment wrapText="1"/>
    </xf>
    <xf numFmtId="0" fontId="16" fillId="0" borderId="1" xfId="0" applyFont="1" applyBorder="1" applyAlignment="1">
      <alignment horizontal="left" wrapText="1"/>
    </xf>
    <xf numFmtId="9" fontId="4" fillId="6" borderId="1" xfId="146" applyFont="1" applyFill="1" applyBorder="1"/>
    <xf numFmtId="0" fontId="16" fillId="0" borderId="0" xfId="0" applyFont="1" applyAlignment="1">
      <alignment horizontal="center" wrapText="1"/>
    </xf>
    <xf numFmtId="168" fontId="4" fillId="0" borderId="27" xfId="146" applyNumberFormat="1" applyFont="1" applyFill="1" applyBorder="1" applyAlignment="1">
      <alignment horizontal="right"/>
    </xf>
    <xf numFmtId="3" fontId="4" fillId="7" borderId="1" xfId="0" applyNumberFormat="1" applyFont="1" applyFill="1" applyBorder="1"/>
    <xf numFmtId="0" fontId="4" fillId="7" borderId="1" xfId="0" applyFont="1" applyFill="1" applyBorder="1"/>
    <xf numFmtId="0" fontId="4" fillId="0" borderId="0" xfId="0" applyFont="1" applyAlignment="1">
      <alignment horizontal="left" wrapText="1"/>
    </xf>
    <xf numFmtId="3" fontId="4" fillId="4" borderId="17" xfId="0" applyNumberFormat="1" applyFont="1" applyFill="1" applyBorder="1"/>
    <xf numFmtId="3" fontId="4" fillId="7" borderId="28" xfId="0" applyNumberFormat="1" applyFont="1" applyFill="1" applyBorder="1"/>
    <xf numFmtId="3" fontId="4" fillId="8" borderId="1" xfId="0" applyNumberFormat="1" applyFont="1" applyFill="1" applyBorder="1"/>
    <xf numFmtId="0" fontId="4" fillId="8" borderId="1" xfId="0" applyFont="1" applyFill="1" applyBorder="1"/>
    <xf numFmtId="166" fontId="4" fillId="6" borderId="1" xfId="45" applyNumberFormat="1" applyFont="1" applyFill="1" applyBorder="1"/>
    <xf numFmtId="0" fontId="16" fillId="4" borderId="15" xfId="0" applyFont="1" applyFill="1" applyBorder="1" applyAlignment="1">
      <alignment wrapText="1"/>
    </xf>
    <xf numFmtId="166" fontId="24" fillId="5" borderId="23" xfId="45" applyNumberFormat="1" applyFont="1" applyFill="1" applyBorder="1" applyAlignment="1">
      <alignment horizontal="right"/>
    </xf>
    <xf numFmtId="0" fontId="24" fillId="5" borderId="26" xfId="0" applyFont="1" applyFill="1" applyBorder="1" applyAlignment="1">
      <alignment horizontal="right"/>
    </xf>
    <xf numFmtId="166" fontId="24" fillId="5" borderId="26" xfId="45" applyNumberFormat="1" applyFont="1" applyFill="1" applyBorder="1" applyAlignment="1">
      <alignment horizontal="right"/>
    </xf>
    <xf numFmtId="0" fontId="25" fillId="4" borderId="1" xfId="0" applyFont="1" applyFill="1" applyBorder="1" applyAlignment="1">
      <alignment wrapText="1"/>
    </xf>
    <xf numFmtId="0" fontId="17" fillId="5" borderId="1" xfId="0" applyFont="1" applyFill="1" applyBorder="1" applyAlignment="1">
      <alignment horizontal="left" indent="1"/>
    </xf>
    <xf numFmtId="165" fontId="12" fillId="5" borderId="1" xfId="44" applyNumberFormat="1" applyFont="1" applyFill="1" applyBorder="1"/>
    <xf numFmtId="165" fontId="17" fillId="5" borderId="1" xfId="0" applyNumberFormat="1" applyFont="1" applyFill="1" applyBorder="1"/>
    <xf numFmtId="165" fontId="17" fillId="5" borderId="1" xfId="44" applyNumberFormat="1" applyFont="1" applyFill="1" applyBorder="1"/>
    <xf numFmtId="0" fontId="0" fillId="0" borderId="0" xfId="0" applyAlignment="1">
      <alignment wrapText="1"/>
    </xf>
    <xf numFmtId="0" fontId="26" fillId="0" borderId="1" xfId="0" applyFont="1" applyBorder="1" applyAlignment="1">
      <alignment horizontal="left" wrapText="1"/>
    </xf>
    <xf numFmtId="0" fontId="24" fillId="0" borderId="1" xfId="0" applyFont="1" applyBorder="1" applyAlignment="1">
      <alignment horizontal="left" wrapText="1"/>
    </xf>
    <xf numFmtId="3" fontId="24" fillId="7" borderId="1" xfId="0" applyNumberFormat="1" applyFont="1" applyFill="1" applyBorder="1"/>
    <xf numFmtId="3" fontId="24" fillId="8" borderId="1" xfId="0" applyNumberFormat="1" applyFont="1" applyFill="1" applyBorder="1"/>
    <xf numFmtId="3" fontId="24" fillId="8" borderId="28" xfId="0" applyNumberFormat="1" applyFont="1" applyFill="1" applyBorder="1"/>
    <xf numFmtId="3" fontId="24" fillId="7" borderId="28" xfId="0" applyNumberFormat="1" applyFont="1" applyFill="1" applyBorder="1"/>
    <xf numFmtId="0" fontId="24" fillId="5" borderId="18" xfId="0" applyFont="1" applyFill="1" applyBorder="1" applyAlignment="1">
      <alignment horizontal="right"/>
    </xf>
    <xf numFmtId="0" fontId="24" fillId="5" borderId="19" xfId="0" applyFont="1" applyFill="1" applyBorder="1" applyAlignment="1">
      <alignment horizontal="right"/>
    </xf>
    <xf numFmtId="0" fontId="24" fillId="5" borderId="20" xfId="0" applyFont="1" applyFill="1" applyBorder="1" applyAlignment="1">
      <alignment horizontal="right"/>
    </xf>
    <xf numFmtId="1" fontId="17" fillId="5" borderId="1" xfId="0" applyNumberFormat="1" applyFont="1" applyFill="1" applyBorder="1"/>
    <xf numFmtId="164" fontId="4" fillId="0" borderId="19" xfId="45" applyNumberFormat="1" applyFont="1" applyFill="1" applyBorder="1"/>
    <xf numFmtId="0" fontId="16" fillId="4" borderId="1" xfId="0" applyFont="1" applyFill="1" applyBorder="1" applyAlignment="1">
      <alignment horizontal="center" wrapText="1"/>
    </xf>
    <xf numFmtId="0" fontId="29" fillId="0" borderId="0" xfId="0" applyFont="1" applyAlignment="1">
      <alignment wrapText="1"/>
    </xf>
    <xf numFmtId="0" fontId="28" fillId="0" borderId="0" xfId="0" applyFont="1" applyAlignment="1">
      <alignment horizontal="center" wrapText="1"/>
    </xf>
    <xf numFmtId="0" fontId="3" fillId="0" borderId="0" xfId="0" applyFont="1" applyAlignment="1"/>
    <xf numFmtId="0" fontId="3" fillId="0" borderId="0" xfId="0" applyFont="1" applyAlignment="1">
      <alignment horizontal="right"/>
    </xf>
    <xf numFmtId="0" fontId="3" fillId="0" borderId="0" xfId="0" applyFont="1" applyAlignment="1">
      <alignment wrapText="1"/>
    </xf>
    <xf numFmtId="0" fontId="3" fillId="0" borderId="0" xfId="0" applyFont="1" applyAlignment="1">
      <alignment horizontal="left" wrapText="1"/>
    </xf>
    <xf numFmtId="9" fontId="18" fillId="4" borderId="1" xfId="0" applyNumberFormat="1" applyFont="1" applyFill="1" applyBorder="1" applyAlignment="1">
      <alignment wrapText="1"/>
    </xf>
    <xf numFmtId="44" fontId="4" fillId="5" borderId="19" xfId="44" applyFont="1" applyFill="1" applyBorder="1"/>
    <xf numFmtId="0" fontId="22" fillId="0" borderId="0" xfId="0" applyFont="1" applyAlignment="1">
      <alignment wrapText="1"/>
    </xf>
    <xf numFmtId="2" fontId="4" fillId="0" borderId="19" xfId="45" applyNumberFormat="1" applyFont="1" applyFill="1" applyBorder="1"/>
    <xf numFmtId="0" fontId="2" fillId="0" borderId="0" xfId="0" applyFont="1" applyAlignment="1">
      <alignment wrapText="1"/>
    </xf>
    <xf numFmtId="0" fontId="2" fillId="0" borderId="0" xfId="0" applyFont="1" applyAlignment="1"/>
    <xf numFmtId="164" fontId="4" fillId="5" borderId="19" xfId="45" applyNumberFormat="1" applyFont="1" applyFill="1" applyBorder="1"/>
    <xf numFmtId="165" fontId="17" fillId="0" borderId="1" xfId="0" applyNumberFormat="1" applyFont="1" applyFill="1" applyBorder="1"/>
    <xf numFmtId="0" fontId="2" fillId="0" borderId="0" xfId="0" applyFont="1" applyAlignment="1">
      <alignment horizontal="right"/>
    </xf>
    <xf numFmtId="0" fontId="2" fillId="0" borderId="0" xfId="0" applyFont="1" applyBorder="1" applyAlignment="1">
      <alignment horizontal="right"/>
    </xf>
    <xf numFmtId="0" fontId="2" fillId="0" borderId="1" xfId="0" applyFont="1" applyBorder="1" applyAlignment="1">
      <alignment horizontal="left" wrapText="1"/>
    </xf>
    <xf numFmtId="0" fontId="19" fillId="5" borderId="0" xfId="0" applyFont="1" applyFill="1" applyAlignment="1"/>
    <xf numFmtId="0" fontId="4" fillId="5" borderId="0" xfId="0" applyFont="1" applyFill="1"/>
    <xf numFmtId="0" fontId="1" fillId="0" borderId="0" xfId="0" applyFont="1" applyAlignment="1">
      <alignment wrapText="1"/>
    </xf>
    <xf numFmtId="3" fontId="4" fillId="9" borderId="1" xfId="0" applyNumberFormat="1" applyFont="1" applyFill="1" applyBorder="1"/>
    <xf numFmtId="0" fontId="4" fillId="9" borderId="1" xfId="0" applyFont="1" applyFill="1" applyBorder="1"/>
    <xf numFmtId="0" fontId="1" fillId="0" borderId="0" xfId="0" applyFont="1" applyAlignment="1">
      <alignment horizontal="right"/>
    </xf>
    <xf numFmtId="0" fontId="1" fillId="0" borderId="0" xfId="0" applyFont="1" applyAlignment="1"/>
    <xf numFmtId="0" fontId="31" fillId="5" borderId="1" xfId="0" applyFont="1" applyFill="1" applyBorder="1" applyAlignment="1">
      <alignment horizontal="left" indent="1"/>
    </xf>
    <xf numFmtId="165" fontId="31" fillId="5" borderId="1" xfId="44" applyNumberFormat="1" applyFont="1" applyFill="1" applyBorder="1"/>
    <xf numFmtId="0" fontId="31" fillId="5" borderId="1" xfId="0" applyFont="1" applyFill="1" applyBorder="1"/>
    <xf numFmtId="0" fontId="31" fillId="5" borderId="1" xfId="0" applyFont="1" applyFill="1" applyBorder="1" applyAlignment="1">
      <alignment horizontal="left" wrapText="1" indent="1"/>
    </xf>
    <xf numFmtId="0" fontId="0" fillId="5" borderId="1" xfId="0" applyFill="1" applyBorder="1"/>
    <xf numFmtId="165" fontId="0" fillId="5" borderId="1" xfId="44" applyNumberFormat="1" applyFont="1" applyFill="1" applyBorder="1"/>
    <xf numFmtId="165" fontId="31" fillId="5" borderId="1" xfId="0" applyNumberFormat="1" applyFont="1" applyFill="1" applyBorder="1"/>
    <xf numFmtId="165" fontId="12" fillId="0" borderId="1" xfId="0" applyNumberFormat="1" applyFont="1" applyFill="1" applyBorder="1"/>
    <xf numFmtId="0" fontId="0" fillId="0" borderId="1" xfId="0" applyFill="1" applyBorder="1"/>
    <xf numFmtId="0" fontId="4" fillId="0" borderId="31" xfId="0" applyFont="1" applyBorder="1" applyAlignment="1">
      <alignment horizontal="left" wrapText="1"/>
    </xf>
    <xf numFmtId="0" fontId="4" fillId="0" borderId="17" xfId="0" applyFont="1" applyBorder="1" applyAlignment="1">
      <alignment horizontal="left" wrapText="1"/>
    </xf>
    <xf numFmtId="0" fontId="2" fillId="0" borderId="31" xfId="0" applyFont="1" applyBorder="1" applyAlignment="1">
      <alignment horizontal="left" wrapText="1"/>
    </xf>
    <xf numFmtId="0" fontId="4" fillId="0" borderId="32" xfId="0" applyFont="1" applyBorder="1" applyAlignment="1">
      <alignment horizontal="left" wrapText="1"/>
    </xf>
    <xf numFmtId="0" fontId="4" fillId="0" borderId="33" xfId="0" applyFont="1" applyBorder="1" applyAlignment="1">
      <alignment horizontal="left" wrapText="1"/>
    </xf>
    <xf numFmtId="0" fontId="2" fillId="0" borderId="0" xfId="0" applyFont="1" applyAlignment="1">
      <alignment horizontal="left" vertical="top" wrapText="1"/>
    </xf>
    <xf numFmtId="0" fontId="4" fillId="0" borderId="0" xfId="0" applyFont="1" applyAlignment="1">
      <alignment horizontal="left" vertical="top" wrapText="1"/>
    </xf>
    <xf numFmtId="0" fontId="4" fillId="0" borderId="29" xfId="0" applyFont="1" applyBorder="1" applyAlignment="1">
      <alignment horizontal="left" wrapText="1"/>
    </xf>
    <xf numFmtId="0" fontId="4" fillId="0" borderId="30" xfId="0" applyFont="1" applyBorder="1" applyAlignment="1">
      <alignment horizontal="left" wrapText="1"/>
    </xf>
    <xf numFmtId="0" fontId="0" fillId="0" borderId="0" xfId="0" applyAlignment="1">
      <alignment wrapText="1"/>
    </xf>
    <xf numFmtId="1" fontId="2" fillId="0" borderId="0" xfId="0" applyNumberFormat="1" applyFont="1" applyAlignment="1">
      <alignment horizontal="left" wrapText="1"/>
    </xf>
    <xf numFmtId="0" fontId="27" fillId="0" borderId="0" xfId="0" applyFont="1" applyAlignment="1">
      <alignment horizontal="left" wrapText="1"/>
    </xf>
    <xf numFmtId="0" fontId="22" fillId="0" borderId="0" xfId="0" applyFont="1" applyAlignment="1">
      <alignment horizontal="left" wrapText="1"/>
    </xf>
  </cellXfs>
  <cellStyles count="207">
    <cellStyle name="Comma" xfId="45" builtinId="3"/>
    <cellStyle name="Currency" xfId="44"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9" builtinId="9" hidden="1"/>
    <cellStyle name="Followed Hyperlink" xfId="41" builtinId="9" hidden="1"/>
    <cellStyle name="Followed Hyperlink" xfId="43"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8" builtinId="8" hidden="1"/>
    <cellStyle name="Hyperlink" xfId="40" builtinId="8" hidden="1"/>
    <cellStyle name="Hyperlink" xfId="42"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Normal" xfId="0" builtinId="0"/>
    <cellStyle name="Normal 3 3" xfId="37" xr:uid="{00000000-0005-0000-0000-0000CD000000}"/>
    <cellStyle name="Percent" xfId="146" builtinId="5"/>
  </cellStyles>
  <dxfs count="0"/>
  <tableStyles count="0" defaultTableStyle="TableStyleMedium9" defaultPivotStyle="PivotStyleMedium4"/>
  <colors>
    <mruColors>
      <color rgb="FFFFFF99"/>
      <color rgb="FF00FF0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1087782</xdr:colOff>
      <xdr:row>11</xdr:row>
      <xdr:rowOff>57978</xdr:rowOff>
    </xdr:from>
    <xdr:to>
      <xdr:col>3</xdr:col>
      <xdr:colOff>165652</xdr:colOff>
      <xdr:row>12</xdr:row>
      <xdr:rowOff>474870</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a:xfrm flipH="1" flipV="1">
          <a:off x="4213086" y="7004326"/>
          <a:ext cx="171175" cy="604631"/>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1087782</xdr:colOff>
      <xdr:row>11</xdr:row>
      <xdr:rowOff>57978</xdr:rowOff>
    </xdr:from>
    <xdr:to>
      <xdr:col>3</xdr:col>
      <xdr:colOff>165652</xdr:colOff>
      <xdr:row>12</xdr:row>
      <xdr:rowOff>474870</xdr:rowOff>
    </xdr:to>
    <xdr:cxnSp macro="">
      <xdr:nvCxnSpPr>
        <xdr:cNvPr id="2" name="Straight Arrow Connector 1">
          <a:extLst>
            <a:ext uri="{FF2B5EF4-FFF2-40B4-BE49-F238E27FC236}">
              <a16:creationId xmlns:a16="http://schemas.microsoft.com/office/drawing/2014/main" id="{00000000-0008-0000-0200-000002000000}"/>
            </a:ext>
          </a:extLst>
        </xdr:cNvPr>
        <xdr:cNvCxnSpPr/>
      </xdr:nvCxnSpPr>
      <xdr:spPr>
        <a:xfrm flipH="1" flipV="1">
          <a:off x="4211982" y="7030278"/>
          <a:ext cx="170070" cy="60739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1087782</xdr:colOff>
      <xdr:row>11</xdr:row>
      <xdr:rowOff>57978</xdr:rowOff>
    </xdr:from>
    <xdr:to>
      <xdr:col>3</xdr:col>
      <xdr:colOff>165652</xdr:colOff>
      <xdr:row>12</xdr:row>
      <xdr:rowOff>474870</xdr:rowOff>
    </xdr:to>
    <xdr:cxnSp macro="">
      <xdr:nvCxnSpPr>
        <xdr:cNvPr id="3" name="Straight Arrow Connector 2">
          <a:extLst>
            <a:ext uri="{FF2B5EF4-FFF2-40B4-BE49-F238E27FC236}">
              <a16:creationId xmlns:a16="http://schemas.microsoft.com/office/drawing/2014/main" id="{00000000-0008-0000-0200-000003000000}"/>
            </a:ext>
          </a:extLst>
        </xdr:cNvPr>
        <xdr:cNvCxnSpPr/>
      </xdr:nvCxnSpPr>
      <xdr:spPr>
        <a:xfrm flipH="1" flipV="1">
          <a:off x="4211982" y="7030278"/>
          <a:ext cx="173245" cy="60739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X60"/>
  <sheetViews>
    <sheetView tabSelected="1" zoomScale="90" zoomScaleNormal="90" zoomScalePageLayoutView="115" workbookViewId="0">
      <selection activeCell="H47" sqref="H47"/>
    </sheetView>
  </sheetViews>
  <sheetFormatPr baseColWidth="10" defaultColWidth="11" defaultRowHeight="15"/>
  <cols>
    <col min="1" max="1" width="26.6640625" style="27" customWidth="1"/>
    <col min="2" max="3" width="14.33203125" style="25" customWidth="1"/>
    <col min="4" max="4" width="7.33203125" style="25" customWidth="1"/>
    <col min="5" max="7" width="15.5" style="25" customWidth="1"/>
    <col min="8" max="8" width="59.1640625" style="25" customWidth="1"/>
    <col min="9" max="16384" width="11" style="25"/>
  </cols>
  <sheetData>
    <row r="1" spans="1:24" ht="29" customHeight="1">
      <c r="A1" s="49" t="s">
        <v>170</v>
      </c>
      <c r="X1" s="25" t="s">
        <v>94</v>
      </c>
    </row>
    <row r="2" spans="1:24" ht="281.5" customHeight="1">
      <c r="A2" s="142" t="s">
        <v>181</v>
      </c>
      <c r="B2" s="143"/>
      <c r="C2" s="143"/>
      <c r="D2" s="143"/>
      <c r="E2" s="143"/>
      <c r="F2" s="143"/>
      <c r="G2" s="143"/>
      <c r="H2" s="143"/>
      <c r="X2" s="25" t="s">
        <v>95</v>
      </c>
    </row>
    <row r="3" spans="1:24" ht="15" customHeight="1">
      <c r="A3" s="26"/>
      <c r="B3" s="26"/>
      <c r="C3" s="26"/>
      <c r="D3" s="26"/>
      <c r="E3" s="26"/>
      <c r="F3" s="26"/>
      <c r="G3" s="26"/>
    </row>
    <row r="4" spans="1:24" ht="15" customHeight="1" thickBot="1">
      <c r="A4" s="68" t="s">
        <v>182</v>
      </c>
      <c r="B4" s="26"/>
      <c r="C4" s="26"/>
      <c r="D4" s="26"/>
      <c r="E4" s="26"/>
      <c r="F4" s="26"/>
      <c r="G4" s="26"/>
    </row>
    <row r="5" spans="1:24" ht="31.5" customHeight="1">
      <c r="A5" s="144" t="s">
        <v>85</v>
      </c>
      <c r="B5" s="145"/>
      <c r="C5" s="64"/>
      <c r="D5" s="61" t="s">
        <v>37</v>
      </c>
      <c r="E5" s="26"/>
      <c r="F5" s="26"/>
      <c r="G5" s="26"/>
    </row>
    <row r="6" spans="1:24" ht="31.5" customHeight="1">
      <c r="A6" s="139" t="s">
        <v>103</v>
      </c>
      <c r="B6" s="138"/>
      <c r="C6" s="73">
        <v>0.03</v>
      </c>
      <c r="D6" s="61" t="s">
        <v>99</v>
      </c>
      <c r="E6" s="26"/>
      <c r="F6" s="26"/>
      <c r="G6" s="26"/>
    </row>
    <row r="7" spans="1:24" ht="31.5" customHeight="1">
      <c r="A7" s="137" t="s">
        <v>129</v>
      </c>
      <c r="B7" s="138"/>
      <c r="C7" s="65"/>
      <c r="D7" s="61" t="s">
        <v>84</v>
      </c>
      <c r="E7" s="26"/>
      <c r="F7" s="26"/>
      <c r="G7" s="26"/>
    </row>
    <row r="8" spans="1:24" ht="31.5" customHeight="1">
      <c r="A8" s="139" t="s">
        <v>173</v>
      </c>
      <c r="B8" s="138"/>
      <c r="C8" s="65"/>
      <c r="D8" s="115" t="s">
        <v>174</v>
      </c>
      <c r="E8" s="26"/>
      <c r="F8" s="26"/>
      <c r="G8" s="26"/>
    </row>
    <row r="9" spans="1:24" ht="31.5" customHeight="1">
      <c r="A9" s="137" t="s">
        <v>130</v>
      </c>
      <c r="B9" s="138"/>
      <c r="C9" s="66"/>
      <c r="D9" s="106" t="s">
        <v>142</v>
      </c>
      <c r="E9" s="26"/>
      <c r="F9" s="26"/>
      <c r="G9" s="26"/>
    </row>
    <row r="10" spans="1:24" ht="31.5" customHeight="1">
      <c r="A10" s="139" t="s">
        <v>175</v>
      </c>
      <c r="B10" s="138"/>
      <c r="C10" s="66"/>
      <c r="D10" s="115" t="s">
        <v>176</v>
      </c>
      <c r="E10" s="26"/>
      <c r="F10" s="26"/>
      <c r="G10" s="26"/>
    </row>
    <row r="11" spans="1:24" ht="31.5" customHeight="1" thickBot="1">
      <c r="A11" s="140" t="s">
        <v>96</v>
      </c>
      <c r="B11" s="141"/>
      <c r="C11" s="67" t="e">
        <f>C10/C9</f>
        <v>#DIV/0!</v>
      </c>
      <c r="D11" s="61"/>
      <c r="E11" s="26"/>
      <c r="F11" s="26"/>
      <c r="G11" s="26"/>
    </row>
    <row r="12" spans="1:24" ht="15" customHeight="1">
      <c r="A12" s="26"/>
      <c r="B12" s="26"/>
      <c r="C12" s="26"/>
      <c r="D12" s="26"/>
      <c r="E12" s="26"/>
      <c r="F12" s="26"/>
      <c r="G12" s="26"/>
    </row>
    <row r="13" spans="1:24" ht="95" customHeight="1">
      <c r="A13" s="104" t="s">
        <v>131</v>
      </c>
      <c r="B13" s="105" t="s">
        <v>146</v>
      </c>
      <c r="C13" s="72" t="s">
        <v>97</v>
      </c>
      <c r="D13" s="72" t="s">
        <v>149</v>
      </c>
      <c r="E13" s="72" t="s">
        <v>98</v>
      </c>
      <c r="F13" s="72" t="s">
        <v>98</v>
      </c>
      <c r="G13" s="72" t="s">
        <v>98</v>
      </c>
      <c r="H13" s="27"/>
    </row>
    <row r="14" spans="1:24" ht="48">
      <c r="A14" s="28" t="s">
        <v>147</v>
      </c>
      <c r="B14" s="28" t="s">
        <v>77</v>
      </c>
      <c r="C14" s="28" t="s">
        <v>132</v>
      </c>
      <c r="D14" s="28" t="s">
        <v>148</v>
      </c>
      <c r="E14" s="28" t="s">
        <v>59</v>
      </c>
      <c r="F14" s="28" t="s">
        <v>60</v>
      </c>
      <c r="G14" s="28" t="s">
        <v>61</v>
      </c>
      <c r="H14" s="28" t="s">
        <v>168</v>
      </c>
    </row>
    <row r="15" spans="1:24" ht="96">
      <c r="A15" s="29" t="s">
        <v>134</v>
      </c>
      <c r="B15" s="30" t="s">
        <v>144</v>
      </c>
      <c r="C15" s="69"/>
      <c r="D15" s="110"/>
      <c r="E15" s="31"/>
      <c r="F15" s="31"/>
      <c r="G15" s="31"/>
      <c r="H15" s="29" t="s">
        <v>157</v>
      </c>
    </row>
    <row r="16" spans="1:24" ht="16">
      <c r="A16" s="70" t="s">
        <v>135</v>
      </c>
      <c r="B16" s="124"/>
      <c r="C16" s="74"/>
      <c r="D16" s="71" t="e">
        <f>$C$11</f>
        <v>#DIV/0!</v>
      </c>
      <c r="E16" s="81" t="e">
        <f>+C16*D16</f>
        <v>#DIV/0!</v>
      </c>
      <c r="F16" s="81" t="e">
        <f>+E16*(1+$C$6)</f>
        <v>#DIV/0!</v>
      </c>
      <c r="G16" s="81" t="e">
        <f>+F16*(1+$C$6)</f>
        <v>#DIV/0!</v>
      </c>
      <c r="H16" s="63"/>
      <c r="J16" s="27"/>
      <c r="K16" s="27"/>
      <c r="L16" s="27"/>
      <c r="M16" s="27"/>
      <c r="N16" s="27"/>
    </row>
    <row r="17" spans="1:14" ht="80">
      <c r="A17" s="32" t="s">
        <v>39</v>
      </c>
      <c r="B17" s="124"/>
      <c r="C17" s="74"/>
      <c r="D17" s="71" t="e">
        <f t="shared" ref="D17:D41" si="0">$C$11</f>
        <v>#DIV/0!</v>
      </c>
      <c r="E17" s="81" t="e">
        <f t="shared" ref="E17:E20" si="1">+C17*D17</f>
        <v>#DIV/0!</v>
      </c>
      <c r="F17" s="81" t="e">
        <f t="shared" ref="F17:G17" si="2">+E17*(1+$C$6)</f>
        <v>#DIV/0!</v>
      </c>
      <c r="G17" s="81" t="e">
        <f t="shared" si="2"/>
        <v>#DIV/0!</v>
      </c>
      <c r="H17" s="32" t="s">
        <v>101</v>
      </c>
      <c r="J17" s="27"/>
      <c r="K17" s="27"/>
      <c r="L17" s="27"/>
      <c r="M17" s="27"/>
      <c r="N17" s="27"/>
    </row>
    <row r="18" spans="1:14" ht="16">
      <c r="A18" s="32" t="s">
        <v>38</v>
      </c>
      <c r="B18" s="124"/>
      <c r="C18" s="74"/>
      <c r="D18" s="71" t="e">
        <f t="shared" si="0"/>
        <v>#DIV/0!</v>
      </c>
      <c r="E18" s="81" t="e">
        <f t="shared" si="1"/>
        <v>#DIV/0!</v>
      </c>
      <c r="F18" s="81" t="e">
        <f t="shared" ref="F18:G18" si="3">+E18*(1+$C$6)</f>
        <v>#DIV/0!</v>
      </c>
      <c r="G18" s="81" t="e">
        <f t="shared" si="3"/>
        <v>#DIV/0!</v>
      </c>
      <c r="H18" s="32"/>
      <c r="J18" s="27"/>
      <c r="K18" s="27"/>
      <c r="L18" s="27"/>
      <c r="M18" s="27"/>
      <c r="N18" s="27"/>
    </row>
    <row r="19" spans="1:14" ht="16">
      <c r="A19" s="32" t="s">
        <v>40</v>
      </c>
      <c r="B19" s="124"/>
      <c r="C19" s="74"/>
      <c r="D19" s="71" t="e">
        <f t="shared" si="0"/>
        <v>#DIV/0!</v>
      </c>
      <c r="E19" s="81" t="e">
        <f t="shared" si="1"/>
        <v>#DIV/0!</v>
      </c>
      <c r="F19" s="81" t="e">
        <f t="shared" ref="F19:G19" si="4">+E19*(1+$C$6)</f>
        <v>#DIV/0!</v>
      </c>
      <c r="G19" s="81" t="e">
        <f t="shared" si="4"/>
        <v>#DIV/0!</v>
      </c>
      <c r="H19" s="32"/>
    </row>
    <row r="20" spans="1:14">
      <c r="A20" s="33"/>
      <c r="B20" s="125"/>
      <c r="C20" s="75"/>
      <c r="D20" s="71" t="e">
        <f t="shared" si="0"/>
        <v>#DIV/0!</v>
      </c>
      <c r="E20" s="81" t="e">
        <f t="shared" si="1"/>
        <v>#DIV/0!</v>
      </c>
      <c r="F20" s="81" t="e">
        <f t="shared" ref="F20:G20" si="5">+E20*(1+$C$6)</f>
        <v>#DIV/0!</v>
      </c>
      <c r="G20" s="81" t="e">
        <f t="shared" si="5"/>
        <v>#DIV/0!</v>
      </c>
      <c r="H20" s="34"/>
    </row>
    <row r="21" spans="1:14" ht="48">
      <c r="A21" s="29" t="s">
        <v>1</v>
      </c>
      <c r="B21" s="31"/>
      <c r="C21" s="31"/>
      <c r="D21" s="31"/>
      <c r="E21" s="31"/>
      <c r="F21" s="31"/>
      <c r="G21" s="31"/>
      <c r="H21" s="29" t="s">
        <v>133</v>
      </c>
    </row>
    <row r="22" spans="1:14" ht="16">
      <c r="A22" s="70" t="s">
        <v>87</v>
      </c>
      <c r="B22" s="124"/>
      <c r="C22" s="74"/>
      <c r="D22" s="71" t="e">
        <f t="shared" si="0"/>
        <v>#DIV/0!</v>
      </c>
      <c r="E22" s="81" t="e">
        <f>+C22*D22</f>
        <v>#DIV/0!</v>
      </c>
      <c r="F22" s="81" t="e">
        <f>+E22*(1+$C$6)</f>
        <v>#DIV/0!</v>
      </c>
      <c r="G22" s="81" t="e">
        <f>+F22*(1+$C$6)</f>
        <v>#DIV/0!</v>
      </c>
      <c r="H22" s="63"/>
      <c r="J22" s="27"/>
      <c r="K22" s="27"/>
      <c r="L22" s="27"/>
      <c r="M22" s="27"/>
      <c r="N22" s="27"/>
    </row>
    <row r="23" spans="1:14" ht="32">
      <c r="A23" s="32" t="s">
        <v>53</v>
      </c>
      <c r="B23" s="124"/>
      <c r="C23" s="74"/>
      <c r="D23" s="71" t="e">
        <f t="shared" si="0"/>
        <v>#DIV/0!</v>
      </c>
      <c r="E23" s="81" t="e">
        <f t="shared" ref="E23:E26" si="6">+C23*D23</f>
        <v>#DIV/0!</v>
      </c>
      <c r="F23" s="81" t="e">
        <f t="shared" ref="F23:G23" si="7">+E23*(1+$C$6)</f>
        <v>#DIV/0!</v>
      </c>
      <c r="G23" s="81" t="e">
        <f t="shared" si="7"/>
        <v>#DIV/0!</v>
      </c>
      <c r="H23" s="32" t="s">
        <v>65</v>
      </c>
      <c r="J23" s="27"/>
      <c r="K23" s="27"/>
      <c r="L23" s="27"/>
      <c r="M23" s="27"/>
      <c r="N23" s="27"/>
    </row>
    <row r="24" spans="1:14" ht="16">
      <c r="A24" s="32" t="s">
        <v>42</v>
      </c>
      <c r="B24" s="124"/>
      <c r="C24" s="74"/>
      <c r="D24" s="71" t="e">
        <f t="shared" si="0"/>
        <v>#DIV/0!</v>
      </c>
      <c r="E24" s="81" t="e">
        <f t="shared" si="6"/>
        <v>#DIV/0!</v>
      </c>
      <c r="F24" s="81" t="e">
        <f t="shared" ref="F24:G24" si="8">+E24*(1+$C$6)</f>
        <v>#DIV/0!</v>
      </c>
      <c r="G24" s="81" t="e">
        <f t="shared" si="8"/>
        <v>#DIV/0!</v>
      </c>
      <c r="H24" s="32" t="s">
        <v>55</v>
      </c>
      <c r="J24" s="27"/>
      <c r="K24" s="27"/>
      <c r="L24" s="27"/>
      <c r="M24" s="27"/>
      <c r="N24" s="27"/>
    </row>
    <row r="25" spans="1:14" ht="16">
      <c r="A25" s="32" t="s">
        <v>41</v>
      </c>
      <c r="B25" s="124"/>
      <c r="C25" s="74"/>
      <c r="D25" s="71" t="e">
        <f t="shared" si="0"/>
        <v>#DIV/0!</v>
      </c>
      <c r="E25" s="81" t="e">
        <f t="shared" si="6"/>
        <v>#DIV/0!</v>
      </c>
      <c r="F25" s="81" t="e">
        <f t="shared" ref="F25:G25" si="9">+E25*(1+$C$6)</f>
        <v>#DIV/0!</v>
      </c>
      <c r="G25" s="81" t="e">
        <f t="shared" si="9"/>
        <v>#DIV/0!</v>
      </c>
      <c r="H25" s="32" t="s">
        <v>54</v>
      </c>
      <c r="J25" s="27"/>
      <c r="K25" s="27"/>
      <c r="L25" s="27"/>
      <c r="M25" s="27"/>
      <c r="N25" s="27"/>
    </row>
    <row r="26" spans="1:14">
      <c r="A26" s="32"/>
      <c r="B26" s="125"/>
      <c r="C26" s="74"/>
      <c r="D26" s="71" t="e">
        <f t="shared" si="0"/>
        <v>#DIV/0!</v>
      </c>
      <c r="E26" s="81" t="e">
        <f t="shared" si="6"/>
        <v>#DIV/0!</v>
      </c>
      <c r="F26" s="81" t="e">
        <f t="shared" ref="F26:G26" si="10">+E26*(1+$C$6)</f>
        <v>#DIV/0!</v>
      </c>
      <c r="G26" s="81" t="e">
        <f t="shared" si="10"/>
        <v>#DIV/0!</v>
      </c>
      <c r="H26" s="32"/>
      <c r="J26" s="27"/>
      <c r="K26" s="27"/>
      <c r="L26" s="27"/>
      <c r="M26" s="27"/>
      <c r="N26" s="27"/>
    </row>
    <row r="27" spans="1:14" ht="32">
      <c r="A27" s="35" t="s">
        <v>2</v>
      </c>
      <c r="B27" s="31"/>
      <c r="C27" s="31"/>
      <c r="D27" s="31"/>
      <c r="E27" s="31"/>
      <c r="F27" s="31"/>
      <c r="G27" s="31"/>
      <c r="H27" s="29" t="s">
        <v>93</v>
      </c>
    </row>
    <row r="28" spans="1:14" ht="96">
      <c r="A28" s="70" t="s">
        <v>36</v>
      </c>
      <c r="B28" s="124"/>
      <c r="C28" s="74"/>
      <c r="D28" s="71" t="e">
        <f t="shared" si="0"/>
        <v>#DIV/0!</v>
      </c>
      <c r="E28" s="81" t="e">
        <f>+C28*D28</f>
        <v>#DIV/0!</v>
      </c>
      <c r="F28" s="81" t="e">
        <f>+E28*(1+$C$6)</f>
        <v>#DIV/0!</v>
      </c>
      <c r="G28" s="81" t="e">
        <f>+F28*(1+$C$6)</f>
        <v>#DIV/0!</v>
      </c>
      <c r="H28" s="63" t="s">
        <v>79</v>
      </c>
      <c r="J28" s="27"/>
      <c r="K28" s="27"/>
      <c r="L28" s="27"/>
      <c r="M28" s="27"/>
      <c r="N28" s="27"/>
    </row>
    <row r="29" spans="1:14" ht="64">
      <c r="A29" s="70" t="s">
        <v>5</v>
      </c>
      <c r="B29" s="124"/>
      <c r="C29" s="74"/>
      <c r="D29" s="71" t="e">
        <f t="shared" si="0"/>
        <v>#DIV/0!</v>
      </c>
      <c r="E29" s="81" t="e">
        <f t="shared" ref="E29:E33" si="11">+C29*D29</f>
        <v>#DIV/0!</v>
      </c>
      <c r="F29" s="81" t="e">
        <f t="shared" ref="F29:G29" si="12">+E29*(1+$C$6)</f>
        <v>#DIV/0!</v>
      </c>
      <c r="G29" s="81" t="e">
        <f t="shared" si="12"/>
        <v>#DIV/0!</v>
      </c>
      <c r="H29" s="63" t="s">
        <v>71</v>
      </c>
      <c r="J29" s="27"/>
      <c r="K29" s="27"/>
      <c r="L29" s="27"/>
      <c r="M29" s="27"/>
      <c r="N29" s="27"/>
    </row>
    <row r="30" spans="1:14" ht="48">
      <c r="A30" s="70" t="s">
        <v>6</v>
      </c>
      <c r="B30" s="124"/>
      <c r="C30" s="74"/>
      <c r="D30" s="71" t="e">
        <f t="shared" si="0"/>
        <v>#DIV/0!</v>
      </c>
      <c r="E30" s="81" t="e">
        <f t="shared" si="11"/>
        <v>#DIV/0!</v>
      </c>
      <c r="F30" s="81" t="e">
        <f t="shared" ref="F30:G30" si="13">+E30*(1+$C$6)</f>
        <v>#DIV/0!</v>
      </c>
      <c r="G30" s="81" t="e">
        <f t="shared" si="13"/>
        <v>#DIV/0!</v>
      </c>
      <c r="H30" s="63" t="s">
        <v>72</v>
      </c>
      <c r="J30" s="27"/>
      <c r="K30" s="27"/>
      <c r="L30" s="27"/>
      <c r="M30" s="27"/>
      <c r="N30" s="27"/>
    </row>
    <row r="31" spans="1:14" ht="48">
      <c r="A31" s="70" t="s">
        <v>109</v>
      </c>
      <c r="B31" s="124"/>
      <c r="C31" s="81">
        <f>'Annualized Costs of Replacement'!E13</f>
        <v>0</v>
      </c>
      <c r="D31" s="71" t="e">
        <f t="shared" si="0"/>
        <v>#DIV/0!</v>
      </c>
      <c r="E31" s="81" t="e">
        <f t="shared" si="11"/>
        <v>#DIV/0!</v>
      </c>
      <c r="F31" s="81" t="e">
        <f t="shared" ref="F31:G31" si="14">+E31*(1+$C$6)</f>
        <v>#DIV/0!</v>
      </c>
      <c r="G31" s="81" t="e">
        <f t="shared" si="14"/>
        <v>#DIV/0!</v>
      </c>
      <c r="H31" s="120" t="s">
        <v>167</v>
      </c>
      <c r="J31" s="27"/>
      <c r="K31" s="27"/>
      <c r="L31" s="27"/>
      <c r="M31" s="27"/>
      <c r="N31" s="27"/>
    </row>
    <row r="32" spans="1:14" ht="32">
      <c r="A32" s="70" t="s">
        <v>0</v>
      </c>
      <c r="B32" s="125"/>
      <c r="C32" s="74"/>
      <c r="D32" s="71" t="e">
        <f t="shared" si="0"/>
        <v>#DIV/0!</v>
      </c>
      <c r="E32" s="81" t="e">
        <f>+C32*D32</f>
        <v>#DIV/0!</v>
      </c>
      <c r="F32" s="81" t="e">
        <f t="shared" ref="F32:G32" si="15">+E32*(1+$C$6)</f>
        <v>#DIV/0!</v>
      </c>
      <c r="G32" s="81" t="e">
        <f t="shared" si="15"/>
        <v>#DIV/0!</v>
      </c>
      <c r="H32" s="63" t="s">
        <v>73</v>
      </c>
      <c r="J32" s="27"/>
      <c r="K32" s="27"/>
      <c r="L32" s="27"/>
      <c r="M32" s="27"/>
      <c r="N32" s="27"/>
    </row>
    <row r="33" spans="1:14">
      <c r="A33" s="70"/>
      <c r="B33" s="124"/>
      <c r="C33" s="74"/>
      <c r="D33" s="71" t="e">
        <f t="shared" si="0"/>
        <v>#DIV/0!</v>
      </c>
      <c r="E33" s="81" t="e">
        <f t="shared" si="11"/>
        <v>#DIV/0!</v>
      </c>
      <c r="F33" s="81" t="e">
        <f t="shared" ref="F33:G33" si="16">+E33*(1+$C$6)</f>
        <v>#DIV/0!</v>
      </c>
      <c r="G33" s="81" t="e">
        <f t="shared" si="16"/>
        <v>#DIV/0!</v>
      </c>
      <c r="H33" s="63"/>
      <c r="J33" s="27"/>
      <c r="K33" s="27"/>
      <c r="L33" s="27"/>
      <c r="M33" s="27"/>
      <c r="N33" s="27"/>
    </row>
    <row r="34" spans="1:14" ht="16">
      <c r="A34" s="29" t="s">
        <v>3</v>
      </c>
      <c r="B34" s="31"/>
      <c r="C34" s="31"/>
      <c r="D34" s="31"/>
      <c r="E34" s="31"/>
      <c r="F34" s="31"/>
      <c r="G34" s="31"/>
      <c r="H34" s="29" t="s">
        <v>161</v>
      </c>
    </row>
    <row r="35" spans="1:14" ht="16">
      <c r="A35" s="70" t="s">
        <v>3</v>
      </c>
      <c r="B35" s="124"/>
      <c r="C35" s="74"/>
      <c r="D35" s="71" t="e">
        <f t="shared" si="0"/>
        <v>#DIV/0!</v>
      </c>
      <c r="E35" s="81" t="e">
        <f>+C35*D35</f>
        <v>#DIV/0!</v>
      </c>
      <c r="F35" s="81" t="e">
        <f t="shared" ref="F35:G35" si="17">+E35*(1+$C$6)</f>
        <v>#DIV/0!</v>
      </c>
      <c r="G35" s="81" t="e">
        <f t="shared" si="17"/>
        <v>#DIV/0!</v>
      </c>
      <c r="H35" s="63"/>
      <c r="J35" s="27"/>
      <c r="K35" s="27"/>
      <c r="L35" s="27"/>
      <c r="M35" s="27"/>
      <c r="N35" s="27"/>
    </row>
    <row r="36" spans="1:14" ht="32">
      <c r="A36" s="32" t="s">
        <v>88</v>
      </c>
      <c r="B36" s="124"/>
      <c r="C36" s="74"/>
      <c r="D36" s="71" t="e">
        <f t="shared" si="0"/>
        <v>#DIV/0!</v>
      </c>
      <c r="E36" s="81" t="e">
        <f t="shared" ref="E36:E41" si="18">+C36*D36</f>
        <v>#DIV/0!</v>
      </c>
      <c r="F36" s="81" t="e">
        <f t="shared" ref="F36:G36" si="19">+E36*(1+$C$6)</f>
        <v>#DIV/0!</v>
      </c>
      <c r="G36" s="81" t="e">
        <f t="shared" si="19"/>
        <v>#DIV/0!</v>
      </c>
      <c r="H36" s="32" t="s">
        <v>65</v>
      </c>
      <c r="J36" s="27"/>
      <c r="K36" s="27"/>
      <c r="L36" s="27"/>
      <c r="M36" s="27"/>
      <c r="N36" s="27"/>
    </row>
    <row r="37" spans="1:14" ht="16">
      <c r="A37" s="32" t="s">
        <v>89</v>
      </c>
      <c r="B37" s="124"/>
      <c r="C37" s="74"/>
      <c r="D37" s="71" t="e">
        <f t="shared" si="0"/>
        <v>#DIV/0!</v>
      </c>
      <c r="E37" s="81" t="e">
        <f t="shared" si="18"/>
        <v>#DIV/0!</v>
      </c>
      <c r="F37" s="81" t="e">
        <f t="shared" ref="F37:G37" si="20">+E37*(1+$C$6)</f>
        <v>#DIV/0!</v>
      </c>
      <c r="G37" s="81" t="e">
        <f t="shared" si="20"/>
        <v>#DIV/0!</v>
      </c>
      <c r="H37" s="32" t="s">
        <v>162</v>
      </c>
      <c r="J37" s="27"/>
      <c r="K37" s="27"/>
      <c r="L37" s="27"/>
      <c r="M37" s="27"/>
      <c r="N37" s="27"/>
    </row>
    <row r="38" spans="1:14" ht="16">
      <c r="A38" s="32" t="s">
        <v>90</v>
      </c>
      <c r="B38" s="124"/>
      <c r="C38" s="74"/>
      <c r="D38" s="71" t="e">
        <f t="shared" si="0"/>
        <v>#DIV/0!</v>
      </c>
      <c r="E38" s="81" t="e">
        <f t="shared" si="18"/>
        <v>#DIV/0!</v>
      </c>
      <c r="F38" s="81" t="e">
        <f t="shared" ref="F38:G38" si="21">+E38*(1+$C$6)</f>
        <v>#DIV/0!</v>
      </c>
      <c r="G38" s="81" t="e">
        <f t="shared" si="21"/>
        <v>#DIV/0!</v>
      </c>
      <c r="H38" s="32" t="s">
        <v>163</v>
      </c>
      <c r="J38" s="27"/>
      <c r="K38" s="27"/>
      <c r="L38" s="27"/>
      <c r="M38" s="27"/>
      <c r="N38" s="27"/>
    </row>
    <row r="39" spans="1:14" ht="16">
      <c r="A39" s="32" t="s">
        <v>91</v>
      </c>
      <c r="B39" s="124"/>
      <c r="C39" s="74"/>
      <c r="D39" s="71" t="e">
        <f t="shared" si="0"/>
        <v>#DIV/0!</v>
      </c>
      <c r="E39" s="81" t="e">
        <f t="shared" si="18"/>
        <v>#DIV/0!</v>
      </c>
      <c r="F39" s="81" t="e">
        <f t="shared" ref="F39:G39" si="22">+E39*(1+$C$6)</f>
        <v>#DIV/0!</v>
      </c>
      <c r="G39" s="81" t="e">
        <f t="shared" si="22"/>
        <v>#DIV/0!</v>
      </c>
      <c r="H39" s="32" t="s">
        <v>164</v>
      </c>
      <c r="J39" s="27"/>
      <c r="K39" s="27"/>
      <c r="L39" s="27"/>
      <c r="M39" s="27"/>
      <c r="N39" s="27"/>
    </row>
    <row r="40" spans="1:14" ht="16">
      <c r="A40" s="32" t="s">
        <v>92</v>
      </c>
      <c r="B40" s="124"/>
      <c r="C40" s="74"/>
      <c r="D40" s="71" t="e">
        <f t="shared" si="0"/>
        <v>#DIV/0!</v>
      </c>
      <c r="E40" s="81" t="e">
        <f t="shared" si="18"/>
        <v>#DIV/0!</v>
      </c>
      <c r="F40" s="81" t="e">
        <f t="shared" ref="F40:G40" si="23">+E40*(1+$C$6)</f>
        <v>#DIV/0!</v>
      </c>
      <c r="G40" s="81" t="e">
        <f t="shared" si="23"/>
        <v>#DIV/0!</v>
      </c>
      <c r="H40" s="32" t="s">
        <v>165</v>
      </c>
      <c r="J40" s="27"/>
      <c r="K40" s="27"/>
      <c r="L40" s="27"/>
      <c r="M40" s="27"/>
      <c r="N40" s="27"/>
    </row>
    <row r="41" spans="1:14">
      <c r="A41" s="32"/>
      <c r="B41" s="124"/>
      <c r="C41" s="78"/>
      <c r="D41" s="71" t="e">
        <f t="shared" si="0"/>
        <v>#DIV/0!</v>
      </c>
      <c r="E41" s="81" t="e">
        <f t="shared" si="18"/>
        <v>#DIV/0!</v>
      </c>
      <c r="F41" s="81" t="e">
        <f t="shared" ref="F41:G41" si="24">+E41*(1+$C$6)</f>
        <v>#DIV/0!</v>
      </c>
      <c r="G41" s="81" t="e">
        <f t="shared" si="24"/>
        <v>#DIV/0!</v>
      </c>
      <c r="H41" s="32"/>
      <c r="J41" s="27"/>
      <c r="K41" s="27"/>
      <c r="L41" s="27"/>
      <c r="M41" s="27"/>
      <c r="N41" s="27"/>
    </row>
    <row r="42" spans="1:14" ht="32">
      <c r="A42" s="82" t="s">
        <v>33</v>
      </c>
      <c r="B42" s="82">
        <f>SUM(B16:B41)</f>
        <v>0</v>
      </c>
      <c r="C42" s="36">
        <f>SUM(C16:C41)</f>
        <v>0</v>
      </c>
      <c r="D42" s="77"/>
      <c r="E42" s="36" t="e">
        <f>SUM(E16:E41)</f>
        <v>#DIV/0!</v>
      </c>
      <c r="F42" s="36" t="e">
        <f>SUM(F16:F41)</f>
        <v>#DIV/0!</v>
      </c>
      <c r="G42" s="36" t="e">
        <f>SUM(G16:G41)</f>
        <v>#DIV/0!</v>
      </c>
      <c r="H42" s="37"/>
    </row>
    <row r="44" spans="1:14">
      <c r="A44" s="38" t="s">
        <v>63</v>
      </c>
    </row>
    <row r="45" spans="1:14">
      <c r="A45" s="38"/>
    </row>
    <row r="46" spans="1:14" ht="16" thickBot="1">
      <c r="C46" s="62"/>
      <c r="D46" s="119"/>
      <c r="E46" s="42"/>
      <c r="F46" s="42"/>
      <c r="G46" s="42"/>
    </row>
    <row r="47" spans="1:14" ht="65" thickBot="1">
      <c r="D47" s="126" t="s">
        <v>186</v>
      </c>
      <c r="E47" s="50">
        <f>355*10*$C$8</f>
        <v>0</v>
      </c>
      <c r="F47" s="50">
        <f>355*10*$C$8</f>
        <v>0</v>
      </c>
      <c r="G47" s="50">
        <f>355*10*$C$8</f>
        <v>0</v>
      </c>
      <c r="H47" s="123" t="s">
        <v>187</v>
      </c>
    </row>
    <row r="48" spans="1:14" ht="17" thickBot="1">
      <c r="D48" s="118" t="s">
        <v>169</v>
      </c>
      <c r="E48" s="41">
        <v>1000</v>
      </c>
      <c r="F48" s="41">
        <v>1000</v>
      </c>
      <c r="G48" s="41">
        <v>1000</v>
      </c>
      <c r="H48" s="108" t="s">
        <v>56</v>
      </c>
    </row>
    <row r="49" spans="1:9" ht="16" thickBot="1">
      <c r="D49" s="62"/>
      <c r="H49" s="27"/>
    </row>
    <row r="50" spans="1:9" ht="16">
      <c r="D50" s="107" t="s">
        <v>136</v>
      </c>
      <c r="E50" s="43" t="e">
        <f>E42</f>
        <v>#DIV/0!</v>
      </c>
      <c r="F50" s="43" t="e">
        <f>F42</f>
        <v>#DIV/0!</v>
      </c>
      <c r="G50" s="43" t="e">
        <f>G42</f>
        <v>#DIV/0!</v>
      </c>
      <c r="H50" s="44" t="s">
        <v>67</v>
      </c>
    </row>
    <row r="51" spans="1:9" ht="32">
      <c r="D51" s="118" t="s">
        <v>158</v>
      </c>
      <c r="E51" s="57" t="e">
        <f>(E50/E47)/C8</f>
        <v>#DIV/0!</v>
      </c>
      <c r="F51" s="57" t="e">
        <f>(F50/F47)/C8</f>
        <v>#DIV/0!</v>
      </c>
      <c r="G51" s="57" t="e">
        <f>(G50/G47)/C8</f>
        <v>#DIV/0!</v>
      </c>
      <c r="H51" s="44" t="s">
        <v>66</v>
      </c>
    </row>
    <row r="52" spans="1:9" ht="64">
      <c r="D52" s="107" t="s">
        <v>137</v>
      </c>
      <c r="E52" s="111">
        <v>10</v>
      </c>
      <c r="F52" s="111">
        <v>10</v>
      </c>
      <c r="G52" s="111">
        <v>10</v>
      </c>
      <c r="H52" s="123" t="s">
        <v>183</v>
      </c>
    </row>
    <row r="53" spans="1:9" ht="16">
      <c r="D53" s="107" t="s">
        <v>138</v>
      </c>
      <c r="E53" s="102" t="e">
        <f>E51-E52</f>
        <v>#DIV/0!</v>
      </c>
      <c r="F53" s="102" t="e">
        <f>F51-F52</f>
        <v>#DIV/0!</v>
      </c>
      <c r="G53" s="102" t="e">
        <f>G51-G52</f>
        <v>#DIV/0!</v>
      </c>
      <c r="H53" s="123" t="s">
        <v>184</v>
      </c>
    </row>
    <row r="54" spans="1:9" ht="17" thickBot="1">
      <c r="D54" s="107" t="s">
        <v>139</v>
      </c>
      <c r="E54" s="45" t="e">
        <f>E53*E48</f>
        <v>#DIV/0!</v>
      </c>
      <c r="F54" s="45" t="e">
        <f>F53*F48</f>
        <v>#DIV/0!</v>
      </c>
      <c r="G54" s="45" t="e">
        <f>G53*G48</f>
        <v>#DIV/0!</v>
      </c>
      <c r="H54" s="114" t="s">
        <v>159</v>
      </c>
    </row>
    <row r="55" spans="1:9" ht="16" thickBot="1">
      <c r="B55" s="46"/>
      <c r="D55" s="62"/>
      <c r="H55" s="47"/>
    </row>
    <row r="56" spans="1:9" ht="16">
      <c r="B56" s="46"/>
      <c r="D56" s="62" t="s">
        <v>49</v>
      </c>
      <c r="E56" s="48" t="s">
        <v>64</v>
      </c>
      <c r="F56" s="27"/>
      <c r="G56" s="27"/>
      <c r="H56" s="27" t="s">
        <v>102</v>
      </c>
    </row>
    <row r="57" spans="1:9" s="46" customFormat="1" ht="64">
      <c r="B57" s="25"/>
      <c r="D57" s="107" t="s">
        <v>141</v>
      </c>
      <c r="E57" s="39" t="s">
        <v>51</v>
      </c>
      <c r="F57" s="27"/>
      <c r="G57" s="27"/>
      <c r="H57" s="26" t="s">
        <v>62</v>
      </c>
      <c r="I57" s="25"/>
    </row>
    <row r="58" spans="1:9" s="46" customFormat="1" ht="17" thickBot="1">
      <c r="B58" s="25"/>
      <c r="D58" s="107" t="s">
        <v>140</v>
      </c>
      <c r="E58" s="40" t="s">
        <v>52</v>
      </c>
      <c r="F58" s="27"/>
      <c r="G58" s="27"/>
      <c r="H58" s="109" t="s">
        <v>143</v>
      </c>
      <c r="I58" s="25"/>
    </row>
    <row r="60" spans="1:9">
      <c r="A60" s="121" t="s">
        <v>145</v>
      </c>
      <c r="B60" s="122"/>
      <c r="C60" s="122"/>
    </row>
  </sheetData>
  <customSheetViews>
    <customSheetView guid="{BC20D68E-3F8C-2C4D-BB28-0846860D807B}" scale="115" fitToPage="1" topLeftCell="A6">
      <selection activeCell="D9" sqref="D9"/>
      <pageMargins left="0.25" right="0.25" top="0.75" bottom="0.75" header="0.3" footer="0.3"/>
      <pageSetup fitToHeight="0" orientation="landscape" horizontalDpi="4294967292" verticalDpi="4294967292"/>
    </customSheetView>
  </customSheetViews>
  <mergeCells count="8">
    <mergeCell ref="A9:B9"/>
    <mergeCell ref="A10:B10"/>
    <mergeCell ref="A11:B11"/>
    <mergeCell ref="A2:H2"/>
    <mergeCell ref="A5:B5"/>
    <mergeCell ref="A6:B6"/>
    <mergeCell ref="A7:B7"/>
    <mergeCell ref="A8:B8"/>
  </mergeCells>
  <pageMargins left="0.25" right="0.25" top="0.75" bottom="0.75" header="0.3" footer="0.3"/>
  <pageSetup scale="73" fitToHeight="0" orientation="landscape" horizontalDpi="4294967292" verticalDpi="4294967292"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G36"/>
  <sheetViews>
    <sheetView topLeftCell="A10" zoomScale="90" zoomScaleNormal="90" workbookViewId="0">
      <selection activeCell="A17" sqref="A17:E17"/>
    </sheetView>
  </sheetViews>
  <sheetFormatPr baseColWidth="10" defaultColWidth="11" defaultRowHeight="16"/>
  <cols>
    <col min="1" max="1" width="4.5" customWidth="1"/>
    <col min="2" max="2" width="37.6640625" customWidth="1"/>
    <col min="3" max="3" width="21.83203125" customWidth="1"/>
    <col min="4" max="4" width="16" customWidth="1"/>
    <col min="5" max="5" width="18.1640625" customWidth="1"/>
    <col min="6" max="6" width="2.33203125" customWidth="1"/>
    <col min="7" max="7" width="57.83203125" customWidth="1"/>
  </cols>
  <sheetData>
    <row r="1" spans="1:7">
      <c r="A1" s="2" t="s">
        <v>30</v>
      </c>
    </row>
    <row r="2" spans="1:7" s="25" customFormat="1" ht="264.75" customHeight="1">
      <c r="A2" s="147" t="s">
        <v>172</v>
      </c>
      <c r="B2" s="147"/>
      <c r="C2" s="147"/>
      <c r="D2" s="147"/>
      <c r="E2" s="147"/>
      <c r="F2" s="147"/>
      <c r="G2" s="147"/>
    </row>
    <row r="3" spans="1:7" s="25" customFormat="1" ht="15">
      <c r="A3" s="51"/>
    </row>
    <row r="4" spans="1:7" s="25" customFormat="1" ht="32">
      <c r="A4" s="51"/>
      <c r="B4" s="29" t="s">
        <v>7</v>
      </c>
      <c r="C4" s="29" t="s">
        <v>8</v>
      </c>
      <c r="D4" s="29" t="s">
        <v>151</v>
      </c>
      <c r="E4" s="29" t="s">
        <v>32</v>
      </c>
      <c r="G4" s="29" t="s">
        <v>150</v>
      </c>
    </row>
    <row r="5" spans="1:7" s="25" customFormat="1" ht="48">
      <c r="A5" s="51"/>
      <c r="B5" s="52" t="s">
        <v>46</v>
      </c>
      <c r="C5" s="52" t="s">
        <v>10</v>
      </c>
      <c r="D5" s="52" t="s">
        <v>47</v>
      </c>
      <c r="E5" s="52" t="s">
        <v>48</v>
      </c>
      <c r="G5" s="52"/>
    </row>
    <row r="6" spans="1:7" s="25" customFormat="1">
      <c r="B6" s="53" t="s">
        <v>45</v>
      </c>
      <c r="C6" s="19">
        <v>20000</v>
      </c>
      <c r="D6" s="54">
        <v>10</v>
      </c>
      <c r="E6" s="55">
        <f>C6/D6</f>
        <v>2000</v>
      </c>
      <c r="G6" s="55"/>
    </row>
    <row r="7" spans="1:7" s="25" customFormat="1">
      <c r="A7" s="51"/>
      <c r="B7" s="87"/>
      <c r="C7" s="88"/>
      <c r="D7" s="101"/>
      <c r="E7" s="117">
        <f>IF(C7=0,0,C7/D7)</f>
        <v>0</v>
      </c>
      <c r="G7" s="89"/>
    </row>
    <row r="8" spans="1:7" s="25" customFormat="1">
      <c r="B8" s="87"/>
      <c r="C8" s="88"/>
      <c r="D8" s="101"/>
      <c r="E8" s="117">
        <f>IF(C8=0,0,C8/D8)</f>
        <v>0</v>
      </c>
      <c r="G8" s="89"/>
    </row>
    <row r="9" spans="1:7" s="25" customFormat="1">
      <c r="B9" s="87"/>
      <c r="C9" s="88"/>
      <c r="D9" s="101"/>
      <c r="E9" s="117">
        <f>IF(C9=0,0,C9/D9)</f>
        <v>0</v>
      </c>
      <c r="G9" s="89"/>
    </row>
    <row r="10" spans="1:7" s="25" customFormat="1">
      <c r="B10" s="87"/>
      <c r="C10" s="88"/>
      <c r="D10" s="101"/>
      <c r="E10" s="117">
        <f>IF(C10=0,0,C10/D10)</f>
        <v>0</v>
      </c>
      <c r="G10" s="89"/>
    </row>
    <row r="11" spans="1:7" s="25" customFormat="1" ht="15">
      <c r="B11" s="87"/>
      <c r="C11" s="90"/>
      <c r="D11" s="101"/>
      <c r="E11" s="117">
        <f>IF(C11=0,0,C11/D11)</f>
        <v>0</v>
      </c>
      <c r="G11" s="89"/>
    </row>
    <row r="12" spans="1:7" s="25" customFormat="1">
      <c r="B12" s="29" t="s">
        <v>31</v>
      </c>
      <c r="C12" s="56"/>
      <c r="D12" s="56"/>
      <c r="E12" s="56"/>
      <c r="G12" s="56"/>
    </row>
    <row r="13" spans="1:7" s="25" customFormat="1">
      <c r="B13" s="29" t="s">
        <v>44</v>
      </c>
      <c r="C13" s="56"/>
      <c r="D13" s="56"/>
      <c r="E13" s="56">
        <f>SUM(E7:E11)</f>
        <v>0</v>
      </c>
      <c r="G13" s="56"/>
    </row>
    <row r="14" spans="1:7" s="25" customFormat="1" ht="15"/>
    <row r="17" spans="1:7" ht="42.75" customHeight="1">
      <c r="A17" s="146" t="s">
        <v>75</v>
      </c>
      <c r="B17" s="146"/>
      <c r="C17" s="146"/>
      <c r="D17" s="146"/>
      <c r="E17" s="146"/>
      <c r="F17" s="91"/>
      <c r="G17" s="91"/>
    </row>
    <row r="19" spans="1:7">
      <c r="B19" s="20" t="s">
        <v>34</v>
      </c>
      <c r="C19" s="21"/>
      <c r="D19" s="22"/>
    </row>
    <row r="20" spans="1:7" ht="30">
      <c r="B20" s="15" t="s">
        <v>25</v>
      </c>
      <c r="C20" s="16" t="s">
        <v>11</v>
      </c>
      <c r="D20" s="17" t="s">
        <v>12</v>
      </c>
    </row>
    <row r="21" spans="1:7" ht="30">
      <c r="B21" s="4" t="s">
        <v>13</v>
      </c>
      <c r="C21" s="3" t="s">
        <v>14</v>
      </c>
      <c r="D21" s="5">
        <v>5</v>
      </c>
    </row>
    <row r="22" spans="1:7">
      <c r="B22" s="4" t="s">
        <v>13</v>
      </c>
      <c r="C22" s="3" t="s">
        <v>15</v>
      </c>
      <c r="D22" s="5">
        <v>5</v>
      </c>
    </row>
    <row r="23" spans="1:7">
      <c r="B23" s="4" t="s">
        <v>16</v>
      </c>
      <c r="C23" s="3" t="s">
        <v>17</v>
      </c>
      <c r="D23" s="5">
        <v>8</v>
      </c>
    </row>
    <row r="24" spans="1:7" ht="30">
      <c r="B24" s="4" t="s">
        <v>13</v>
      </c>
      <c r="C24" s="3" t="s">
        <v>18</v>
      </c>
      <c r="D24" s="5">
        <v>10</v>
      </c>
    </row>
    <row r="25" spans="1:7">
      <c r="B25" s="4" t="s">
        <v>13</v>
      </c>
      <c r="C25" s="3" t="s">
        <v>19</v>
      </c>
      <c r="D25" s="5">
        <v>10</v>
      </c>
    </row>
    <row r="26" spans="1:7">
      <c r="B26" s="4" t="s">
        <v>13</v>
      </c>
      <c r="C26" s="3" t="s">
        <v>20</v>
      </c>
      <c r="D26" s="5">
        <v>10</v>
      </c>
    </row>
    <row r="27" spans="1:7" ht="30">
      <c r="B27" s="4" t="s">
        <v>13</v>
      </c>
      <c r="C27" s="3" t="s">
        <v>21</v>
      </c>
      <c r="D27" s="5">
        <v>15</v>
      </c>
    </row>
    <row r="28" spans="1:7">
      <c r="B28" s="4" t="s">
        <v>22</v>
      </c>
      <c r="C28" s="3" t="s">
        <v>23</v>
      </c>
      <c r="D28" s="5">
        <v>20</v>
      </c>
    </row>
    <row r="29" spans="1:7">
      <c r="B29" s="6" t="s">
        <v>13</v>
      </c>
      <c r="C29" s="7" t="s">
        <v>24</v>
      </c>
      <c r="D29" s="8">
        <v>20</v>
      </c>
    </row>
    <row r="30" spans="1:7">
      <c r="A30" s="24"/>
      <c r="B30" s="23"/>
      <c r="C30" s="9"/>
      <c r="D30" s="9"/>
    </row>
    <row r="31" spans="1:7">
      <c r="B31" s="20" t="s">
        <v>35</v>
      </c>
      <c r="C31" s="21"/>
      <c r="D31" s="22"/>
    </row>
    <row r="32" spans="1:7" ht="30">
      <c r="B32" s="15" t="s">
        <v>25</v>
      </c>
      <c r="C32" s="16" t="s">
        <v>11</v>
      </c>
      <c r="D32" s="17" t="s">
        <v>12</v>
      </c>
    </row>
    <row r="33" spans="2:4">
      <c r="B33" s="10" t="s">
        <v>26</v>
      </c>
      <c r="C33" s="11"/>
      <c r="D33" s="12">
        <v>7</v>
      </c>
    </row>
    <row r="34" spans="2:4">
      <c r="B34" s="10" t="s">
        <v>27</v>
      </c>
      <c r="C34" s="11"/>
      <c r="D34" s="12">
        <v>3</v>
      </c>
    </row>
    <row r="35" spans="2:4">
      <c r="B35" s="10" t="s">
        <v>28</v>
      </c>
      <c r="C35" s="11"/>
      <c r="D35" s="12">
        <v>5</v>
      </c>
    </row>
    <row r="36" spans="2:4">
      <c r="B36" s="6" t="s">
        <v>29</v>
      </c>
      <c r="C36" s="13"/>
      <c r="D36" s="14">
        <v>5</v>
      </c>
    </row>
  </sheetData>
  <customSheetViews>
    <customSheetView guid="{BC20D68E-3F8C-2C4D-BB28-0846860D807B}">
      <selection activeCell="G21" sqref="G21"/>
      <pageMargins left="0.25" right="0.25" top="0.75" bottom="0.75" header="0.3" footer="0.3"/>
      <pageSetup orientation="landscape" horizontalDpi="4294967292" verticalDpi="4294967292"/>
    </customSheetView>
  </customSheetViews>
  <mergeCells count="2">
    <mergeCell ref="A17:E17"/>
    <mergeCell ref="A2:G2"/>
  </mergeCells>
  <pageMargins left="0.25" right="0.25" top="0.75" bottom="0.75" header="0.3" footer="0.3"/>
  <pageSetup scale="77" fitToHeight="0" orientation="landscape"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pageSetUpPr fitToPage="1"/>
  </sheetPr>
  <dimension ref="A1:N58"/>
  <sheetViews>
    <sheetView topLeftCell="A37" zoomScale="82" zoomScaleNormal="82" zoomScalePageLayoutView="115" workbookViewId="0">
      <selection activeCell="H51" sqref="H51"/>
    </sheetView>
  </sheetViews>
  <sheetFormatPr baseColWidth="10" defaultColWidth="11" defaultRowHeight="15"/>
  <cols>
    <col min="1" max="1" width="26.6640625" style="27" customWidth="1"/>
    <col min="2" max="3" width="14.33203125" style="25" customWidth="1"/>
    <col min="4" max="4" width="7.33203125" style="25" customWidth="1"/>
    <col min="5" max="7" width="15.5" style="25" customWidth="1"/>
    <col min="8" max="8" width="59.1640625" style="25" customWidth="1"/>
    <col min="9" max="16384" width="11" style="25"/>
  </cols>
  <sheetData>
    <row r="1" spans="1:14" ht="19">
      <c r="A1" s="49" t="s">
        <v>170</v>
      </c>
    </row>
    <row r="2" spans="1:14" ht="91.5" customHeight="1">
      <c r="A2" s="148" t="s">
        <v>160</v>
      </c>
      <c r="B2" s="148"/>
      <c r="C2" s="148"/>
      <c r="D2" s="148"/>
      <c r="E2" s="148"/>
      <c r="F2" s="148"/>
      <c r="G2" s="148"/>
      <c r="H2" s="148"/>
    </row>
    <row r="3" spans="1:14" ht="15" customHeight="1">
      <c r="A3" s="76"/>
      <c r="B3" s="76"/>
      <c r="C3" s="76"/>
      <c r="D3" s="76"/>
      <c r="E3" s="76"/>
      <c r="F3" s="76"/>
      <c r="G3" s="76"/>
    </row>
    <row r="4" spans="1:14" ht="15" customHeight="1" thickBot="1">
      <c r="A4" s="68" t="s">
        <v>179</v>
      </c>
      <c r="B4" s="76"/>
      <c r="C4" s="76"/>
      <c r="D4" s="76"/>
      <c r="E4" s="76"/>
      <c r="F4" s="76"/>
      <c r="G4" s="76"/>
    </row>
    <row r="5" spans="1:14" ht="28" customHeight="1">
      <c r="A5" s="144" t="s">
        <v>104</v>
      </c>
      <c r="B5" s="145"/>
      <c r="C5" s="83">
        <v>450000</v>
      </c>
      <c r="D5" s="61" t="s">
        <v>37</v>
      </c>
      <c r="E5" s="76"/>
      <c r="F5" s="76"/>
      <c r="G5" s="76"/>
    </row>
    <row r="6" spans="1:14" ht="27" customHeight="1">
      <c r="A6" s="137" t="s">
        <v>103</v>
      </c>
      <c r="B6" s="138"/>
      <c r="C6" s="73">
        <v>0.03</v>
      </c>
      <c r="D6" s="61" t="s">
        <v>99</v>
      </c>
      <c r="E6" s="76"/>
      <c r="F6" s="76"/>
      <c r="G6" s="76"/>
    </row>
    <row r="7" spans="1:14" ht="28" customHeight="1">
      <c r="A7" s="137" t="s">
        <v>81</v>
      </c>
      <c r="B7" s="138"/>
      <c r="C7" s="84">
        <v>2</v>
      </c>
      <c r="D7" s="61" t="s">
        <v>84</v>
      </c>
      <c r="E7" s="76"/>
      <c r="F7" s="76"/>
      <c r="G7" s="76"/>
    </row>
    <row r="8" spans="1:14" ht="42" customHeight="1">
      <c r="A8" s="139" t="s">
        <v>177</v>
      </c>
      <c r="B8" s="138"/>
      <c r="C8" s="84">
        <v>1</v>
      </c>
      <c r="D8" s="115" t="s">
        <v>178</v>
      </c>
      <c r="E8" s="76"/>
      <c r="F8" s="76"/>
      <c r="G8" s="76"/>
    </row>
    <row r="9" spans="1:14" ht="28" customHeight="1">
      <c r="A9" s="137" t="s">
        <v>82</v>
      </c>
      <c r="B9" s="138"/>
      <c r="C9" s="85">
        <v>3000</v>
      </c>
      <c r="D9" s="61" t="s">
        <v>83</v>
      </c>
      <c r="E9" s="76"/>
      <c r="F9" s="76"/>
      <c r="G9" s="76"/>
    </row>
    <row r="10" spans="1:14" ht="42" customHeight="1">
      <c r="A10" s="139" t="s">
        <v>180</v>
      </c>
      <c r="B10" s="138"/>
      <c r="C10" s="85">
        <v>1500</v>
      </c>
      <c r="D10" s="115" t="s">
        <v>176</v>
      </c>
      <c r="E10" s="76"/>
      <c r="F10" s="76"/>
      <c r="G10" s="76"/>
    </row>
    <row r="11" spans="1:14" ht="43" customHeight="1" thickBot="1">
      <c r="A11" s="140" t="s">
        <v>96</v>
      </c>
      <c r="B11" s="141"/>
      <c r="C11" s="67">
        <f>C10/C9</f>
        <v>0.5</v>
      </c>
      <c r="D11" s="61"/>
      <c r="E11" s="76"/>
      <c r="F11" s="76"/>
      <c r="G11" s="76"/>
    </row>
    <row r="12" spans="1:14" ht="15" customHeight="1">
      <c r="A12" s="76"/>
      <c r="B12" s="76"/>
      <c r="C12" s="76"/>
      <c r="D12" s="76"/>
      <c r="E12" s="76"/>
      <c r="F12" s="76"/>
      <c r="G12" s="76"/>
    </row>
    <row r="13" spans="1:14" ht="95" customHeight="1">
      <c r="B13" s="72" t="s">
        <v>76</v>
      </c>
      <c r="C13" s="72" t="s">
        <v>97</v>
      </c>
      <c r="D13" s="72" t="s">
        <v>149</v>
      </c>
      <c r="E13" s="72" t="s">
        <v>98</v>
      </c>
      <c r="F13" s="72" t="s">
        <v>98</v>
      </c>
      <c r="G13" s="72" t="s">
        <v>98</v>
      </c>
      <c r="H13" s="27"/>
    </row>
    <row r="14" spans="1:14" ht="48">
      <c r="A14" s="28" t="s">
        <v>70</v>
      </c>
      <c r="B14" s="28" t="s">
        <v>77</v>
      </c>
      <c r="C14" s="28" t="s">
        <v>78</v>
      </c>
      <c r="D14" s="28" t="s">
        <v>148</v>
      </c>
      <c r="E14" s="28" t="s">
        <v>59</v>
      </c>
      <c r="F14" s="28" t="s">
        <v>60</v>
      </c>
      <c r="G14" s="28" t="s">
        <v>61</v>
      </c>
      <c r="H14" s="28" t="s">
        <v>4</v>
      </c>
    </row>
    <row r="15" spans="1:14" ht="144">
      <c r="A15" s="29" t="s">
        <v>80</v>
      </c>
      <c r="B15" s="30" t="s">
        <v>116</v>
      </c>
      <c r="C15" s="86" t="s">
        <v>105</v>
      </c>
      <c r="D15" s="69"/>
      <c r="E15" s="31"/>
      <c r="F15" s="31"/>
      <c r="G15" s="31"/>
      <c r="H15" s="29" t="s">
        <v>100</v>
      </c>
    </row>
    <row r="16" spans="1:14" ht="16">
      <c r="A16" s="70" t="s">
        <v>86</v>
      </c>
      <c r="B16" s="79"/>
      <c r="C16" s="74"/>
      <c r="D16" s="71">
        <f>$C$11</f>
        <v>0.5</v>
      </c>
      <c r="E16" s="81">
        <f>+C16*D16</f>
        <v>0</v>
      </c>
      <c r="F16" s="81">
        <f>+E16*(1+$C$6)</f>
        <v>0</v>
      </c>
      <c r="G16" s="81">
        <f>+F16*(1+$C$6)</f>
        <v>0</v>
      </c>
      <c r="H16" s="63"/>
      <c r="J16" s="27"/>
      <c r="K16" s="27"/>
      <c r="L16" s="27"/>
      <c r="M16" s="27"/>
      <c r="N16" s="27"/>
    </row>
    <row r="17" spans="1:14" ht="48">
      <c r="A17" s="32" t="s">
        <v>117</v>
      </c>
      <c r="B17" s="95">
        <v>90000</v>
      </c>
      <c r="C17" s="94">
        <f>B17*0.25</f>
        <v>22500</v>
      </c>
      <c r="D17" s="71">
        <f t="shared" ref="D17:D42" si="0">$C$11</f>
        <v>0.5</v>
      </c>
      <c r="E17" s="81">
        <f t="shared" ref="E17:E20" si="1">+C17*D17</f>
        <v>11250</v>
      </c>
      <c r="F17" s="81">
        <f t="shared" ref="F17:G20" si="2">+E17*(1+$C$6)</f>
        <v>11587.5</v>
      </c>
      <c r="G17" s="81">
        <f t="shared" si="2"/>
        <v>11935.125</v>
      </c>
      <c r="H17" s="92" t="s">
        <v>120</v>
      </c>
      <c r="J17" s="27"/>
      <c r="K17" s="27"/>
      <c r="L17" s="27"/>
      <c r="M17" s="27"/>
      <c r="N17" s="27"/>
    </row>
    <row r="18" spans="1:14" ht="32">
      <c r="A18" s="32" t="s">
        <v>106</v>
      </c>
      <c r="B18" s="95">
        <v>35000</v>
      </c>
      <c r="C18" s="94">
        <f>B18*0.75</f>
        <v>26250</v>
      </c>
      <c r="D18" s="71">
        <f t="shared" si="0"/>
        <v>0.5</v>
      </c>
      <c r="E18" s="81">
        <f t="shared" si="1"/>
        <v>13125</v>
      </c>
      <c r="F18" s="81">
        <f t="shared" si="2"/>
        <v>13518.75</v>
      </c>
      <c r="G18" s="81">
        <f t="shared" si="2"/>
        <v>13924.3125</v>
      </c>
      <c r="H18" s="92" t="s">
        <v>118</v>
      </c>
      <c r="J18" s="27"/>
      <c r="K18" s="27"/>
      <c r="L18" s="27"/>
      <c r="M18" s="27"/>
      <c r="N18" s="27"/>
    </row>
    <row r="19" spans="1:14" ht="32">
      <c r="A19" s="32" t="s">
        <v>108</v>
      </c>
      <c r="B19" s="95">
        <v>50000</v>
      </c>
      <c r="C19" s="94">
        <f>B19*0.4</f>
        <v>20000</v>
      </c>
      <c r="D19" s="71">
        <f t="shared" si="0"/>
        <v>0.5</v>
      </c>
      <c r="E19" s="81">
        <f t="shared" si="1"/>
        <v>10000</v>
      </c>
      <c r="F19" s="81">
        <f t="shared" si="2"/>
        <v>10300</v>
      </c>
      <c r="G19" s="81">
        <f t="shared" si="2"/>
        <v>10609</v>
      </c>
      <c r="H19" s="92" t="s">
        <v>119</v>
      </c>
    </row>
    <row r="20" spans="1:14">
      <c r="A20" s="33"/>
      <c r="B20" s="80"/>
      <c r="C20" s="75"/>
      <c r="D20" s="71">
        <f t="shared" si="0"/>
        <v>0.5</v>
      </c>
      <c r="E20" s="81">
        <f t="shared" si="1"/>
        <v>0</v>
      </c>
      <c r="F20" s="81">
        <f t="shared" si="2"/>
        <v>0</v>
      </c>
      <c r="G20" s="81">
        <f t="shared" si="2"/>
        <v>0</v>
      </c>
      <c r="H20" s="34"/>
    </row>
    <row r="21" spans="1:14" ht="48">
      <c r="A21" s="29" t="s">
        <v>1</v>
      </c>
      <c r="B21" s="31"/>
      <c r="C21" s="31"/>
      <c r="D21" s="31"/>
      <c r="E21" s="31"/>
      <c r="F21" s="31"/>
      <c r="G21" s="31"/>
      <c r="H21" s="29" t="s">
        <v>69</v>
      </c>
    </row>
    <row r="22" spans="1:14" ht="16">
      <c r="A22" s="70" t="s">
        <v>87</v>
      </c>
      <c r="B22" s="79"/>
      <c r="C22" s="74"/>
      <c r="D22" s="71">
        <f t="shared" si="0"/>
        <v>0.5</v>
      </c>
      <c r="E22" s="81">
        <f>+C22*D22</f>
        <v>0</v>
      </c>
      <c r="F22" s="81">
        <f>+E22*(1+$C$6)</f>
        <v>0</v>
      </c>
      <c r="G22" s="81">
        <f>+F22*(1+$C$6)</f>
        <v>0</v>
      </c>
      <c r="H22" s="63"/>
      <c r="J22" s="27"/>
      <c r="K22" s="27"/>
      <c r="L22" s="27"/>
      <c r="M22" s="27"/>
      <c r="N22" s="27"/>
    </row>
    <row r="23" spans="1:14" ht="16">
      <c r="A23" s="32" t="s">
        <v>53</v>
      </c>
      <c r="B23" s="95">
        <v>2000</v>
      </c>
      <c r="C23" s="94">
        <f>B23:B23*0.75</f>
        <v>1500</v>
      </c>
      <c r="D23" s="71">
        <f t="shared" si="0"/>
        <v>0.5</v>
      </c>
      <c r="E23" s="81">
        <f t="shared" ref="E23:E27" si="3">+C23*D23</f>
        <v>750</v>
      </c>
      <c r="F23" s="81">
        <f t="shared" ref="F23:G27" si="4">+E23*(1+$C$6)</f>
        <v>772.5</v>
      </c>
      <c r="G23" s="81">
        <f t="shared" si="4"/>
        <v>795.67500000000007</v>
      </c>
      <c r="H23" s="92" t="s">
        <v>125</v>
      </c>
      <c r="J23" s="27"/>
      <c r="K23" s="27"/>
      <c r="L23" s="27"/>
      <c r="M23" s="27"/>
      <c r="N23" s="27"/>
    </row>
    <row r="24" spans="1:14" ht="32">
      <c r="A24" s="32" t="s">
        <v>42</v>
      </c>
      <c r="B24" s="95">
        <f>1200*12</f>
        <v>14400</v>
      </c>
      <c r="C24" s="94">
        <f>B24:B24*0.75</f>
        <v>10800</v>
      </c>
      <c r="D24" s="71">
        <f t="shared" si="0"/>
        <v>0.5</v>
      </c>
      <c r="E24" s="81">
        <f t="shared" si="3"/>
        <v>5400</v>
      </c>
      <c r="F24" s="81">
        <f t="shared" si="4"/>
        <v>5562</v>
      </c>
      <c r="G24" s="81">
        <f t="shared" si="4"/>
        <v>5728.8600000000006</v>
      </c>
      <c r="H24" s="92" t="s">
        <v>127</v>
      </c>
      <c r="J24" s="27"/>
      <c r="K24" s="27"/>
      <c r="L24" s="27"/>
      <c r="M24" s="27"/>
      <c r="N24" s="27"/>
    </row>
    <row r="25" spans="1:14" ht="16">
      <c r="A25" s="32" t="s">
        <v>41</v>
      </c>
      <c r="B25" s="95">
        <v>15000</v>
      </c>
      <c r="C25" s="94">
        <f>B25:B25*0.5</f>
        <v>7500</v>
      </c>
      <c r="D25" s="71">
        <f t="shared" si="0"/>
        <v>0.5</v>
      </c>
      <c r="E25" s="81">
        <f t="shared" si="3"/>
        <v>3750</v>
      </c>
      <c r="F25" s="81">
        <f t="shared" si="4"/>
        <v>3862.5</v>
      </c>
      <c r="G25" s="81">
        <f t="shared" si="4"/>
        <v>3978.375</v>
      </c>
      <c r="H25" s="92" t="s">
        <v>126</v>
      </c>
      <c r="J25" s="27"/>
      <c r="K25" s="27"/>
      <c r="L25" s="27"/>
      <c r="M25" s="27"/>
      <c r="N25" s="27"/>
    </row>
    <row r="26" spans="1:14" ht="48">
      <c r="A26" s="32" t="s">
        <v>115</v>
      </c>
      <c r="B26" s="95">
        <v>20000</v>
      </c>
      <c r="C26" s="94">
        <f>B26*0.75</f>
        <v>15000</v>
      </c>
      <c r="D26" s="71">
        <f t="shared" si="0"/>
        <v>0.5</v>
      </c>
      <c r="E26" s="81">
        <f t="shared" ref="E26" si="5">+C26*D26</f>
        <v>7500</v>
      </c>
      <c r="F26" s="81">
        <f t="shared" ref="F26" si="6">+E26*(1+$C$6)</f>
        <v>7725</v>
      </c>
      <c r="G26" s="81">
        <f t="shared" ref="G26" si="7">+F26*(1+$C$6)</f>
        <v>7956.75</v>
      </c>
      <c r="H26" s="92" t="s">
        <v>128</v>
      </c>
      <c r="J26" s="27"/>
      <c r="K26" s="27"/>
      <c r="L26" s="27"/>
      <c r="M26" s="27"/>
      <c r="N26" s="27"/>
    </row>
    <row r="27" spans="1:14">
      <c r="A27" s="32"/>
      <c r="B27" s="79"/>
      <c r="C27" s="74"/>
      <c r="D27" s="71">
        <f t="shared" si="0"/>
        <v>0.5</v>
      </c>
      <c r="E27" s="81">
        <f t="shared" si="3"/>
        <v>0</v>
      </c>
      <c r="F27" s="81">
        <f t="shared" si="4"/>
        <v>0</v>
      </c>
      <c r="G27" s="81">
        <f t="shared" si="4"/>
        <v>0</v>
      </c>
      <c r="H27" s="32"/>
      <c r="J27" s="27"/>
      <c r="K27" s="27"/>
      <c r="L27" s="27"/>
      <c r="M27" s="27"/>
      <c r="N27" s="27"/>
    </row>
    <row r="28" spans="1:14" ht="32">
      <c r="A28" s="35" t="s">
        <v>2</v>
      </c>
      <c r="B28" s="31"/>
      <c r="C28" s="31"/>
      <c r="D28" s="31"/>
      <c r="E28" s="31"/>
      <c r="F28" s="31"/>
      <c r="G28" s="31"/>
      <c r="H28" s="29" t="s">
        <v>93</v>
      </c>
    </row>
    <row r="29" spans="1:14" ht="32">
      <c r="A29" s="70" t="s">
        <v>36</v>
      </c>
      <c r="B29" s="95">
        <f>6000*12</f>
        <v>72000</v>
      </c>
      <c r="C29" s="94">
        <f>B29*0.75</f>
        <v>54000</v>
      </c>
      <c r="D29" s="71">
        <f t="shared" si="0"/>
        <v>0.5</v>
      </c>
      <c r="E29" s="81">
        <f>+C29*D29</f>
        <v>27000</v>
      </c>
      <c r="F29" s="81">
        <f>+E29*(1+$C$6)</f>
        <v>27810</v>
      </c>
      <c r="G29" s="81">
        <f>+F29*(1+$C$6)</f>
        <v>28644.3</v>
      </c>
      <c r="H29" s="93" t="s">
        <v>113</v>
      </c>
      <c r="J29" s="27"/>
      <c r="K29" s="27"/>
      <c r="L29" s="27"/>
      <c r="M29" s="27"/>
      <c r="N29" s="27"/>
    </row>
    <row r="30" spans="1:14" ht="32">
      <c r="A30" s="70" t="s">
        <v>5</v>
      </c>
      <c r="B30" s="95">
        <v>20000</v>
      </c>
      <c r="C30" s="94">
        <f>B30*0.75</f>
        <v>15000</v>
      </c>
      <c r="D30" s="71">
        <f t="shared" si="0"/>
        <v>0.5</v>
      </c>
      <c r="E30" s="81">
        <f t="shared" ref="E30:E34" si="8">+C30*D30</f>
        <v>7500</v>
      </c>
      <c r="F30" s="81">
        <f t="shared" ref="F30:G34" si="9">+E30*(1+$C$6)</f>
        <v>7725</v>
      </c>
      <c r="G30" s="81">
        <f t="shared" si="9"/>
        <v>7956.75</v>
      </c>
      <c r="H30" s="93" t="s">
        <v>113</v>
      </c>
      <c r="J30" s="27"/>
      <c r="K30" s="27"/>
      <c r="L30" s="27"/>
      <c r="M30" s="27"/>
      <c r="N30" s="27"/>
    </row>
    <row r="31" spans="1:14" ht="32">
      <c r="A31" s="70" t="s">
        <v>6</v>
      </c>
      <c r="B31" s="95">
        <v>8000</v>
      </c>
      <c r="C31" s="94">
        <f>B31*0.75</f>
        <v>6000</v>
      </c>
      <c r="D31" s="71">
        <f t="shared" si="0"/>
        <v>0.5</v>
      </c>
      <c r="E31" s="81">
        <f t="shared" si="8"/>
        <v>3000</v>
      </c>
      <c r="F31" s="81">
        <f t="shared" si="9"/>
        <v>3090</v>
      </c>
      <c r="G31" s="81">
        <f t="shared" si="9"/>
        <v>3182.7000000000003</v>
      </c>
      <c r="H31" s="93" t="s">
        <v>112</v>
      </c>
      <c r="J31" s="27"/>
      <c r="K31" s="27"/>
      <c r="L31" s="27"/>
      <c r="M31" s="27"/>
      <c r="N31" s="27"/>
    </row>
    <row r="32" spans="1:14" ht="48">
      <c r="A32" s="70" t="s">
        <v>109</v>
      </c>
      <c r="B32" s="95"/>
      <c r="C32" s="94">
        <f>'SAMPLE Replacement Worksheet'!E13</f>
        <v>12516</v>
      </c>
      <c r="D32" s="71">
        <f t="shared" si="0"/>
        <v>0.5</v>
      </c>
      <c r="E32" s="81">
        <f t="shared" si="8"/>
        <v>6258</v>
      </c>
      <c r="F32" s="81">
        <f t="shared" si="9"/>
        <v>6445.74</v>
      </c>
      <c r="G32" s="81">
        <f t="shared" si="9"/>
        <v>6639.1121999999996</v>
      </c>
      <c r="H32" s="120" t="s">
        <v>166</v>
      </c>
      <c r="J32" s="27"/>
      <c r="K32" s="27"/>
      <c r="L32" s="27"/>
      <c r="M32" s="27"/>
      <c r="N32" s="27"/>
    </row>
    <row r="33" spans="1:14" ht="16">
      <c r="A33" s="70" t="s">
        <v>0</v>
      </c>
      <c r="B33" s="95">
        <v>3000</v>
      </c>
      <c r="C33" s="94">
        <f>B33*0.75</f>
        <v>2250</v>
      </c>
      <c r="D33" s="71">
        <f t="shared" si="0"/>
        <v>0.5</v>
      </c>
      <c r="E33" s="81">
        <f>+C33*D33</f>
        <v>1125</v>
      </c>
      <c r="F33" s="81">
        <f t="shared" si="9"/>
        <v>1158.75</v>
      </c>
      <c r="G33" s="81">
        <f t="shared" si="9"/>
        <v>1193.5125</v>
      </c>
      <c r="H33" s="93"/>
      <c r="J33" s="27"/>
      <c r="K33" s="27"/>
      <c r="L33" s="27"/>
      <c r="M33" s="27"/>
      <c r="N33" s="27"/>
    </row>
    <row r="34" spans="1:14">
      <c r="A34" s="70"/>
      <c r="B34" s="79"/>
      <c r="C34" s="74"/>
      <c r="D34" s="71">
        <f t="shared" si="0"/>
        <v>0.5</v>
      </c>
      <c r="E34" s="81">
        <f t="shared" si="8"/>
        <v>0</v>
      </c>
      <c r="F34" s="81">
        <f t="shared" si="9"/>
        <v>0</v>
      </c>
      <c r="G34" s="81">
        <f t="shared" si="9"/>
        <v>0</v>
      </c>
      <c r="H34" s="63"/>
      <c r="J34" s="27"/>
      <c r="K34" s="27"/>
      <c r="L34" s="27"/>
      <c r="M34" s="27"/>
      <c r="N34" s="27"/>
    </row>
    <row r="35" spans="1:14" ht="16">
      <c r="A35" s="29" t="s">
        <v>3</v>
      </c>
      <c r="B35" s="31"/>
      <c r="C35" s="31"/>
      <c r="D35" s="31"/>
      <c r="E35" s="31"/>
      <c r="F35" s="31"/>
      <c r="G35" s="31"/>
      <c r="H35" s="29" t="s">
        <v>161</v>
      </c>
    </row>
    <row r="36" spans="1:14" ht="16">
      <c r="A36" s="70" t="s">
        <v>3</v>
      </c>
      <c r="B36" s="79"/>
      <c r="C36" s="74"/>
      <c r="D36" s="71">
        <f t="shared" si="0"/>
        <v>0.5</v>
      </c>
      <c r="E36" s="81">
        <f>+C36*D36</f>
        <v>0</v>
      </c>
      <c r="F36" s="81">
        <f t="shared" ref="F36:G42" si="10">+E36*(1+$C$6)</f>
        <v>0</v>
      </c>
      <c r="G36" s="81">
        <f t="shared" si="10"/>
        <v>0</v>
      </c>
      <c r="H36" s="63"/>
      <c r="J36" s="27"/>
      <c r="K36" s="27"/>
      <c r="L36" s="27"/>
      <c r="M36" s="27"/>
      <c r="N36" s="27"/>
    </row>
    <row r="37" spans="1:14" ht="32">
      <c r="A37" s="32" t="s">
        <v>88</v>
      </c>
      <c r="B37" s="95">
        <v>5000</v>
      </c>
      <c r="C37" s="94">
        <f>B37*0.5</f>
        <v>2500</v>
      </c>
      <c r="D37" s="71">
        <f t="shared" si="0"/>
        <v>0.5</v>
      </c>
      <c r="E37" s="81">
        <f t="shared" ref="E37:E42" si="11">+C37*D37</f>
        <v>1250</v>
      </c>
      <c r="F37" s="81">
        <f t="shared" si="10"/>
        <v>1287.5</v>
      </c>
      <c r="G37" s="81">
        <f t="shared" si="10"/>
        <v>1326.125</v>
      </c>
      <c r="H37" s="92" t="s">
        <v>121</v>
      </c>
      <c r="J37" s="27"/>
      <c r="K37" s="27"/>
      <c r="L37" s="27"/>
      <c r="M37" s="27"/>
      <c r="N37" s="27"/>
    </row>
    <row r="38" spans="1:14" ht="48">
      <c r="A38" s="32" t="s">
        <v>89</v>
      </c>
      <c r="B38" s="95">
        <v>10000</v>
      </c>
      <c r="C38" s="94">
        <f>B38*0.75</f>
        <v>7500</v>
      </c>
      <c r="D38" s="71">
        <f t="shared" si="0"/>
        <v>0.5</v>
      </c>
      <c r="E38" s="81">
        <f t="shared" si="11"/>
        <v>3750</v>
      </c>
      <c r="F38" s="81">
        <f t="shared" si="10"/>
        <v>3862.5</v>
      </c>
      <c r="G38" s="81">
        <f t="shared" si="10"/>
        <v>3978.375</v>
      </c>
      <c r="H38" s="92" t="s">
        <v>122</v>
      </c>
      <c r="J38" s="27"/>
      <c r="K38" s="27"/>
      <c r="L38" s="27"/>
      <c r="M38" s="27"/>
      <c r="N38" s="27"/>
    </row>
    <row r="39" spans="1:14" ht="16">
      <c r="A39" s="32" t="s">
        <v>90</v>
      </c>
      <c r="B39" s="95">
        <v>6000</v>
      </c>
      <c r="C39" s="94">
        <f>B39*0.5</f>
        <v>3000</v>
      </c>
      <c r="D39" s="71">
        <f t="shared" si="0"/>
        <v>0.5</v>
      </c>
      <c r="E39" s="81">
        <f t="shared" si="11"/>
        <v>1500</v>
      </c>
      <c r="F39" s="81">
        <f t="shared" si="10"/>
        <v>1545</v>
      </c>
      <c r="G39" s="81">
        <f t="shared" si="10"/>
        <v>1591.3500000000001</v>
      </c>
      <c r="H39" s="92" t="s">
        <v>114</v>
      </c>
      <c r="J39" s="27"/>
      <c r="K39" s="27"/>
      <c r="L39" s="27"/>
      <c r="M39" s="27"/>
      <c r="N39" s="27"/>
    </row>
    <row r="40" spans="1:14" ht="32">
      <c r="A40" s="32" t="s">
        <v>91</v>
      </c>
      <c r="B40" s="95">
        <v>2000</v>
      </c>
      <c r="C40" s="94">
        <f>B40*0.5</f>
        <v>1000</v>
      </c>
      <c r="D40" s="71">
        <f t="shared" si="0"/>
        <v>0.5</v>
      </c>
      <c r="E40" s="81">
        <f t="shared" si="11"/>
        <v>500</v>
      </c>
      <c r="F40" s="81">
        <f t="shared" si="10"/>
        <v>515</v>
      </c>
      <c r="G40" s="81">
        <f t="shared" si="10"/>
        <v>530.45000000000005</v>
      </c>
      <c r="H40" s="92" t="s">
        <v>124</v>
      </c>
      <c r="J40" s="27"/>
      <c r="K40" s="27"/>
      <c r="L40" s="27"/>
      <c r="M40" s="27"/>
      <c r="N40" s="27"/>
    </row>
    <row r="41" spans="1:14" ht="16">
      <c r="A41" s="32" t="s">
        <v>92</v>
      </c>
      <c r="B41" s="95">
        <v>10000</v>
      </c>
      <c r="C41" s="94">
        <f>B41</f>
        <v>10000</v>
      </c>
      <c r="D41" s="71">
        <f t="shared" si="0"/>
        <v>0.5</v>
      </c>
      <c r="E41" s="81">
        <f t="shared" si="11"/>
        <v>5000</v>
      </c>
      <c r="F41" s="81">
        <f t="shared" si="10"/>
        <v>5150</v>
      </c>
      <c r="G41" s="81">
        <f t="shared" si="10"/>
        <v>5304.5</v>
      </c>
      <c r="H41" s="92" t="s">
        <v>123</v>
      </c>
      <c r="J41" s="27"/>
      <c r="K41" s="27"/>
      <c r="L41" s="27"/>
      <c r="M41" s="27"/>
      <c r="N41" s="27"/>
    </row>
    <row r="42" spans="1:14">
      <c r="A42" s="32"/>
      <c r="B42" s="96"/>
      <c r="C42" s="97"/>
      <c r="D42" s="71">
        <f t="shared" si="0"/>
        <v>0.5</v>
      </c>
      <c r="E42" s="81">
        <f t="shared" si="11"/>
        <v>0</v>
      </c>
      <c r="F42" s="81">
        <f t="shared" si="10"/>
        <v>0</v>
      </c>
      <c r="G42" s="81">
        <f t="shared" si="10"/>
        <v>0</v>
      </c>
      <c r="H42" s="32"/>
      <c r="J42" s="27"/>
      <c r="K42" s="27"/>
      <c r="L42" s="27"/>
      <c r="M42" s="27"/>
      <c r="N42" s="27"/>
    </row>
    <row r="43" spans="1:14" ht="32">
      <c r="A43" s="82" t="s">
        <v>33</v>
      </c>
      <c r="B43" s="36">
        <f>SUM(B17:B42)</f>
        <v>362400</v>
      </c>
      <c r="C43" s="36">
        <f>SUM(C17:C42)</f>
        <v>217316</v>
      </c>
      <c r="D43" s="77"/>
      <c r="E43" s="36">
        <f>SUM(E16:E42)</f>
        <v>108658</v>
      </c>
      <c r="F43" s="36">
        <f>SUM(F16:F42)</f>
        <v>111917.74</v>
      </c>
      <c r="G43" s="36">
        <f>SUM(G16:G42)</f>
        <v>115275.27220000001</v>
      </c>
      <c r="H43" s="37"/>
    </row>
    <row r="45" spans="1:14">
      <c r="A45" s="38" t="s">
        <v>63</v>
      </c>
    </row>
    <row r="46" spans="1:14" ht="16" thickBot="1">
      <c r="A46" s="38"/>
    </row>
    <row r="47" spans="1:14" ht="65" thickBot="1">
      <c r="D47" s="126" t="s">
        <v>186</v>
      </c>
      <c r="E47" s="50">
        <f>355*10*$C$8</f>
        <v>3550</v>
      </c>
      <c r="F47" s="50">
        <f>355*10*$C$8</f>
        <v>3550</v>
      </c>
      <c r="G47" s="50">
        <f>355*10*$C$8</f>
        <v>3550</v>
      </c>
      <c r="H47" s="123" t="s">
        <v>187</v>
      </c>
    </row>
    <row r="48" spans="1:14" ht="17" thickBot="1">
      <c r="D48" s="118" t="s">
        <v>169</v>
      </c>
      <c r="E48" s="41">
        <v>1000</v>
      </c>
      <c r="F48" s="41">
        <v>1000</v>
      </c>
      <c r="G48" s="41">
        <v>1000</v>
      </c>
      <c r="H48" s="108" t="s">
        <v>56</v>
      </c>
    </row>
    <row r="49" spans="2:9" ht="16" thickBot="1">
      <c r="D49" s="62"/>
      <c r="H49" s="27"/>
    </row>
    <row r="50" spans="2:9" ht="16">
      <c r="D50" s="107" t="s">
        <v>136</v>
      </c>
      <c r="E50" s="43">
        <f>E43</f>
        <v>108658</v>
      </c>
      <c r="F50" s="43">
        <f>F43</f>
        <v>111917.74</v>
      </c>
      <c r="G50" s="43">
        <f>G43</f>
        <v>115275.27220000001</v>
      </c>
      <c r="H50" s="44" t="s">
        <v>67</v>
      </c>
    </row>
    <row r="51" spans="2:9" ht="32">
      <c r="D51" s="118" t="s">
        <v>158</v>
      </c>
      <c r="E51" s="57">
        <f>(E50/E47)/C8</f>
        <v>30.607887323943661</v>
      </c>
      <c r="F51" s="57">
        <f>(F50/F47)/C8</f>
        <v>31.526123943661972</v>
      </c>
      <c r="G51" s="57">
        <f>(G50/G47)/C8</f>
        <v>32.471907661971834</v>
      </c>
      <c r="H51" s="44" t="s">
        <v>66</v>
      </c>
    </row>
    <row r="52" spans="2:9" ht="64">
      <c r="D52" s="107" t="s">
        <v>137</v>
      </c>
      <c r="E52" s="116">
        <v>10</v>
      </c>
      <c r="F52" s="116">
        <v>10</v>
      </c>
      <c r="G52" s="116">
        <v>10</v>
      </c>
      <c r="H52" s="123" t="s">
        <v>183</v>
      </c>
    </row>
    <row r="53" spans="2:9">
      <c r="D53" s="107" t="s">
        <v>138</v>
      </c>
      <c r="E53" s="113">
        <f>E51-E52</f>
        <v>20.607887323943661</v>
      </c>
      <c r="F53" s="113">
        <f>F51-F52</f>
        <v>21.526123943661972</v>
      </c>
      <c r="G53" s="113">
        <f>G51-G52</f>
        <v>22.471907661971834</v>
      </c>
      <c r="H53" s="127" t="s">
        <v>185</v>
      </c>
    </row>
    <row r="54" spans="2:9" ht="17" thickBot="1">
      <c r="D54" s="107" t="s">
        <v>139</v>
      </c>
      <c r="E54" s="45">
        <f>E53*E48</f>
        <v>20607.887323943662</v>
      </c>
      <c r="F54" s="45">
        <f>F53*F48</f>
        <v>21526.123943661973</v>
      </c>
      <c r="G54" s="45">
        <f>G53*G48</f>
        <v>22471.907661971833</v>
      </c>
      <c r="H54" s="27" t="s">
        <v>43</v>
      </c>
    </row>
    <row r="55" spans="2:9" ht="16" thickBot="1">
      <c r="B55" s="46"/>
      <c r="D55" s="62"/>
      <c r="H55" s="47"/>
    </row>
    <row r="56" spans="2:9" ht="16">
      <c r="B56" s="46"/>
      <c r="D56" s="62" t="s">
        <v>49</v>
      </c>
      <c r="E56" s="98" t="s">
        <v>58</v>
      </c>
      <c r="F56" s="27"/>
      <c r="G56" s="27"/>
      <c r="H56" s="27" t="s">
        <v>102</v>
      </c>
    </row>
    <row r="57" spans="2:9" s="46" customFormat="1" ht="64">
      <c r="B57" s="25"/>
      <c r="D57" s="62" t="s">
        <v>50</v>
      </c>
      <c r="E57" s="99">
        <v>5</v>
      </c>
      <c r="F57" s="27"/>
      <c r="G57" s="27"/>
      <c r="H57" s="76" t="s">
        <v>62</v>
      </c>
      <c r="I57" s="25"/>
    </row>
    <row r="58" spans="2:9" s="46" customFormat="1" ht="17" thickBot="1">
      <c r="B58" s="25"/>
      <c r="D58" s="62" t="s">
        <v>68</v>
      </c>
      <c r="E58" s="100" t="s">
        <v>107</v>
      </c>
      <c r="F58" s="27"/>
      <c r="G58" s="27"/>
      <c r="H58" s="76" t="s">
        <v>74</v>
      </c>
      <c r="I58" s="25"/>
    </row>
  </sheetData>
  <customSheetViews>
    <customSheetView guid="{BC20D68E-3F8C-2C4D-BB28-0846860D807B}" scale="115" fitToPage="1">
      <selection activeCell="G8" sqref="G8"/>
      <pageMargins left="0.25" right="0.25" top="0.75" bottom="0.75" header="0.3" footer="0.3"/>
      <pageSetup fitToHeight="0" orientation="landscape" horizontalDpi="4294967292" verticalDpi="4294967292"/>
    </customSheetView>
  </customSheetViews>
  <mergeCells count="8">
    <mergeCell ref="A2:H2"/>
    <mergeCell ref="A10:B10"/>
    <mergeCell ref="A11:B11"/>
    <mergeCell ref="A5:B5"/>
    <mergeCell ref="A6:B6"/>
    <mergeCell ref="A7:B7"/>
    <mergeCell ref="A8:B8"/>
    <mergeCell ref="A9:B9"/>
  </mergeCells>
  <pageMargins left="0.25" right="0.25" top="0.75" bottom="0.75" header="0.3" footer="0.3"/>
  <pageSetup scale="73" fitToHeight="0" orientation="landscape" horizontalDpi="4294967292" verticalDpi="4294967292"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pageSetUpPr fitToPage="1"/>
  </sheetPr>
  <dimension ref="A1:G13"/>
  <sheetViews>
    <sheetView workbookViewId="0">
      <selection activeCell="G16" sqref="G16"/>
    </sheetView>
  </sheetViews>
  <sheetFormatPr baseColWidth="10" defaultColWidth="11" defaultRowHeight="16"/>
  <cols>
    <col min="1" max="1" width="4.5" customWidth="1"/>
    <col min="2" max="2" width="48.83203125" customWidth="1"/>
    <col min="3" max="3" width="19.6640625" customWidth="1"/>
    <col min="4" max="4" width="16" customWidth="1"/>
    <col min="5" max="5" width="18.1640625" customWidth="1"/>
    <col min="6" max="6" width="2" customWidth="1"/>
    <col min="7" max="7" width="83.5" customWidth="1"/>
  </cols>
  <sheetData>
    <row r="1" spans="1:7">
      <c r="A1" s="2" t="s">
        <v>30</v>
      </c>
    </row>
    <row r="2" spans="1:7" ht="25.5" customHeight="1">
      <c r="A2" s="148" t="s">
        <v>156</v>
      </c>
      <c r="B2" s="149"/>
      <c r="C2" s="149"/>
      <c r="D2" s="149"/>
      <c r="E2" s="149"/>
      <c r="F2" s="112"/>
      <c r="G2" s="112"/>
    </row>
    <row r="4" spans="1:7">
      <c r="A4" s="1"/>
      <c r="B4" s="29" t="s">
        <v>7</v>
      </c>
      <c r="C4" s="29" t="s">
        <v>8</v>
      </c>
      <c r="D4" s="29" t="s">
        <v>9</v>
      </c>
      <c r="E4" s="29" t="s">
        <v>32</v>
      </c>
      <c r="G4" s="103" t="s">
        <v>4</v>
      </c>
    </row>
    <row r="5" spans="1:7" ht="48">
      <c r="A5" s="1"/>
      <c r="B5" s="52" t="s">
        <v>46</v>
      </c>
      <c r="C5" s="52" t="s">
        <v>10</v>
      </c>
      <c r="D5" s="52" t="s">
        <v>47</v>
      </c>
      <c r="E5" s="52" t="s">
        <v>48</v>
      </c>
      <c r="G5" s="52"/>
    </row>
    <row r="6" spans="1:7">
      <c r="B6" s="128" t="s">
        <v>152</v>
      </c>
      <c r="C6" s="129">
        <f>3000*20</f>
        <v>60000</v>
      </c>
      <c r="D6" s="130">
        <v>10</v>
      </c>
      <c r="E6" s="135">
        <f>C6/D6</f>
        <v>6000</v>
      </c>
      <c r="G6" s="134" t="s">
        <v>110</v>
      </c>
    </row>
    <row r="7" spans="1:7">
      <c r="A7" s="1"/>
      <c r="B7" s="128" t="s">
        <v>155</v>
      </c>
      <c r="C7" s="129">
        <v>40000</v>
      </c>
      <c r="D7" s="130">
        <v>8</v>
      </c>
      <c r="E7" s="135">
        <f t="shared" ref="E7:E9" si="0">C7/D7</f>
        <v>5000</v>
      </c>
      <c r="G7" s="134"/>
    </row>
    <row r="8" spans="1:7">
      <c r="B8" s="128" t="s">
        <v>153</v>
      </c>
      <c r="C8" s="129">
        <v>10000</v>
      </c>
      <c r="D8" s="130">
        <v>10</v>
      </c>
      <c r="E8" s="135">
        <f t="shared" si="0"/>
        <v>1000</v>
      </c>
      <c r="G8" s="134" t="s">
        <v>57</v>
      </c>
    </row>
    <row r="9" spans="1:7" ht="34">
      <c r="B9" s="131" t="s">
        <v>154</v>
      </c>
      <c r="C9" s="129">
        <f>1500+600+480</f>
        <v>2580</v>
      </c>
      <c r="D9" s="130">
        <v>5</v>
      </c>
      <c r="E9" s="135">
        <f t="shared" si="0"/>
        <v>516</v>
      </c>
      <c r="G9" s="134" t="s">
        <v>111</v>
      </c>
    </row>
    <row r="10" spans="1:7">
      <c r="B10" s="132"/>
      <c r="C10" s="133"/>
      <c r="D10" s="132"/>
      <c r="E10" s="136"/>
      <c r="G10" s="132"/>
    </row>
    <row r="11" spans="1:7">
      <c r="B11" s="132"/>
      <c r="C11" s="132"/>
      <c r="D11" s="132"/>
      <c r="E11" s="136"/>
      <c r="G11" s="132"/>
    </row>
    <row r="12" spans="1:7">
      <c r="B12" s="18" t="s">
        <v>31</v>
      </c>
      <c r="C12" s="58"/>
      <c r="D12" s="18"/>
      <c r="E12" s="18"/>
      <c r="G12" s="18"/>
    </row>
    <row r="13" spans="1:7">
      <c r="B13" s="18" t="s">
        <v>44</v>
      </c>
      <c r="C13" s="18"/>
      <c r="D13" s="18"/>
      <c r="E13" s="59">
        <f>SUM(E6:E11)</f>
        <v>12516</v>
      </c>
      <c r="F13" s="60" t="s">
        <v>171</v>
      </c>
      <c r="G13" s="59"/>
    </row>
  </sheetData>
  <customSheetViews>
    <customSheetView guid="{BC20D68E-3F8C-2C4D-BB28-0846860D807B}">
      <selection activeCell="F12" sqref="F12"/>
      <pageMargins left="0.75" right="0.75" top="1" bottom="1" header="0.5" footer="0.5"/>
      <pageSetup orientation="portrait" horizontalDpi="4294967292" verticalDpi="4294967292"/>
    </customSheetView>
  </customSheetViews>
  <mergeCells count="1">
    <mergeCell ref="A2:E2"/>
  </mergeCells>
  <pageMargins left="0.75" right="0.75" top="1" bottom="1" header="0.5" footer="0.5"/>
  <pageSetup scale="57" fitToHeight="0" orientation="landscape"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Facility Costs Worksheet</vt:lpstr>
      <vt:lpstr>Annualized Costs of Replacement</vt:lpstr>
      <vt:lpstr>SAMPLE Facility Costs Worksheet</vt:lpstr>
      <vt:lpstr>SAMPLE Replacement Worksheet</vt:lpstr>
      <vt:lpstr>'Annualized Costs of Replacement'!Print_Area</vt:lpstr>
      <vt:lpstr>'Facility Costs Worksheet'!Print_Area</vt:lpstr>
      <vt:lpstr>'SAMPLE Facility Costs Worksheet'!Print_Area</vt:lpstr>
      <vt:lpstr>'SAMPLE Replacement Worksheet'!Print_Area</vt:lpstr>
      <vt:lpstr>'Facility Costs Worksheet'!Print_Titles</vt:lpstr>
      <vt:lpstr>'SAMPLE Facility Costs Worksheet'!Print_Titles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Jina Paik</dc:creator>
  <cp:lastModifiedBy>Milena Luna</cp:lastModifiedBy>
  <cp:lastPrinted>2018-10-04T15:44:29Z</cp:lastPrinted>
  <dcterms:created xsi:type="dcterms:W3CDTF">2018-04-30T17:48:00Z</dcterms:created>
  <dcterms:modified xsi:type="dcterms:W3CDTF">2018-10-15T16:17:37Z</dcterms:modified>
</cp:coreProperties>
</file>